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KSI" sheetId="1" state="visible" r:id="rId1"/>
    <sheet xmlns:r="http://schemas.openxmlformats.org/officeDocument/2006/relationships" name="ASUMSI" sheetId="2" state="visible" r:id="rId2"/>
    <sheet xmlns:r="http://schemas.openxmlformats.org/officeDocument/2006/relationships" name="KALKULASI_MANUAL" sheetId="3" state="visible" r:id="rId3"/>
    <sheet xmlns:r="http://schemas.openxmlformats.org/officeDocument/2006/relationships" name="KALKULASI_OTOMATIS" sheetId="4" state="visible" r:id="rId4"/>
    <sheet xmlns:r="http://schemas.openxmlformats.org/officeDocument/2006/relationships" name="DISBURSEMENT" sheetId="5" state="visible" r:id="rId5"/>
    <sheet xmlns:r="http://schemas.openxmlformats.org/officeDocument/2006/relationships" name="CONTOH_KASUS" sheetId="6" state="visible" r:id="rId6"/>
    <sheet xmlns:r="http://schemas.openxmlformats.org/officeDocument/2006/relationships" name="KESALAHAN_UMUM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000"/>
    <numFmt numFmtId="165" formatCode="#,##0.0"/>
    <numFmt numFmtId="166" formatCode="0.0%"/>
  </numFmts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FFF9C4"/>
        <bgColor rgb="00FFF9C4"/>
      </patternFill>
    </fill>
    <fill>
      <patternFill patternType="solid">
        <fgColor rgb="0000C853"/>
        <bgColor rgb="0000C853"/>
      </patternFill>
    </fill>
    <fill>
      <patternFill patternType="solid">
        <fgColor rgb="00FFE0B2"/>
        <bgColor rgb="00FFE0B2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2" fillId="3" borderId="1" applyAlignment="1" pivotButton="0" quotePrefix="0" xfId="0">
      <alignment horizontal="left" vertical="top" wrapText="1"/>
    </xf>
    <xf numFmtId="0" fontId="2" fillId="0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1" fillId="4" borderId="1" applyAlignment="1" pivotButton="0" quotePrefix="0" xfId="0">
      <alignment horizontal="center" vertical="center" wrapText="1"/>
    </xf>
    <xf numFmtId="3" fontId="2" fillId="3" borderId="0" pivotButton="0" quotePrefix="0" xfId="0"/>
    <xf numFmtId="10" fontId="2" fillId="3" borderId="0" pivotButton="0" quotePrefix="0" xfId="0"/>
    <xf numFmtId="164" fontId="0" fillId="3" borderId="0" pivotButton="0" quotePrefix="0" xfId="0"/>
    <xf numFmtId="165" fontId="0" fillId="0" borderId="0" pivotButton="0" quotePrefix="0" xfId="0"/>
    <xf numFmtId="165" fontId="2" fillId="3" borderId="0" pivotButton="0" quotePrefix="0" xfId="0"/>
    <xf numFmtId="166" fontId="0" fillId="3" borderId="0" pivotButton="0" quotePrefix="0" xfId="0"/>
    <xf numFmtId="165" fontId="0" fillId="3" borderId="0" pivotButton="0" quotePrefix="0" xfId="0"/>
    <xf numFmtId="164" fontId="0" fillId="0" borderId="0" pivotButton="0" quotePrefix="0" xfId="0"/>
    <xf numFmtId="9" fontId="0" fillId="0" borderId="0" pivotButton="0" quotePrefix="0" xfId="0"/>
    <xf numFmtId="9" fontId="0" fillId="3" borderId="0" pivotButton="0" quotePrefix="0" xfId="0"/>
    <xf numFmtId="3" fontId="0" fillId="0" borderId="0" pivotButton="0" quotePrefix="0" xfId="0"/>
    <xf numFmtId="166" fontId="0" fillId="0" borderId="0" pivotButton="0" quotePrefix="0" xfId="0"/>
    <xf numFmtId="0" fontId="2" fillId="5" borderId="0" pivotButton="0" quotePrefix="0" xfId="0"/>
    <xf numFmtId="0" fontId="3" fillId="3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1"/>
  <sheetViews>
    <sheetView workbookViewId="0">
      <selection activeCell="A1" sqref="A1"/>
    </sheetView>
  </sheetViews>
  <sheetFormatPr baseColWidth="8" defaultRowHeight="15"/>
  <cols>
    <col width="5" customWidth="1" min="1" max="1"/>
    <col width="20" customWidth="1" min="2" max="2"/>
    <col width="55" customWidth="1" min="3" max="3"/>
    <col width="12" customWidth="1" min="4" max="4"/>
    <col width="12" customWidth="1" min="5" max="5"/>
    <col width="12" customWidth="1" min="6" max="6"/>
  </cols>
  <sheetData>
    <row r="1" ht="30" customHeight="1">
      <c r="A1" s="1" t="inlineStr">
        <is>
          <t>Excel Companion · Viability Gap Fund (VGF) Indonesia</t>
        </is>
      </c>
      <c r="B1" s="2" t="n"/>
      <c r="C1" s="2" t="n"/>
      <c r="D1" s="2" t="n"/>
      <c r="E1" s="2" t="n"/>
      <c r="F1" s="3" t="n"/>
    </row>
    <row r="2"/>
    <row r="3" ht="40" customHeight="1">
      <c r="A3" s="4" t="inlineStr">
        <is>
          <t>Workbook ini menghitung celah kelayakan proyek KPBU (NPV tanpa VGF) dan menguji apakah VGF (maks ~49% CapEx per aturan Kemenkeu) cukup membuat proyek viable. Formula hidup -- ubah ASUMSI, seluruh uji kelayakan ikut berubah.</t>
        </is>
      </c>
      <c r="B3" s="2" t="n"/>
      <c r="C3" s="2" t="n"/>
      <c r="D3" s="2" t="n"/>
      <c r="E3" s="2" t="n"/>
      <c r="F3" s="3" t="n"/>
    </row>
    <row r="4"/>
    <row r="5"/>
    <row r="6">
      <c r="A6" s="5" t="inlineStr">
        <is>
          <t>1.</t>
        </is>
      </c>
      <c r="B6" s="4" t="inlineStr">
        <is>
          <t>ASUMSI</t>
        </is>
      </c>
      <c r="C6" s="6" t="inlineStr">
        <is>
          <t>CapEx, arus kas tahunan, tenor, WACC, % VGF dipilih</t>
        </is>
      </c>
      <c r="D6" s="2" t="n"/>
      <c r="E6" s="2" t="n"/>
      <c r="F6" s="3" t="n"/>
    </row>
    <row r="7">
      <c r="A7" s="5" t="inlineStr">
        <is>
          <t>2.</t>
        </is>
      </c>
      <c r="B7" s="4" t="inlineStr">
        <is>
          <t>KALKULASI_MANUAL</t>
        </is>
      </c>
      <c r="C7" s="6" t="inlineStr">
        <is>
          <t>Anuitas manual -&gt; PV arus kas -&gt; NPV tanpa VGF -&gt; celah</t>
        </is>
      </c>
      <c r="D7" s="2" t="n"/>
      <c r="E7" s="2" t="n"/>
      <c r="F7" s="3" t="n"/>
    </row>
    <row r="8">
      <c r="A8" s="5" t="inlineStr">
        <is>
          <t>3.</t>
        </is>
      </c>
      <c r="B8" s="4" t="inlineStr">
        <is>
          <t>KALKULASI_OTOMATIS</t>
        </is>
      </c>
      <c r="C8" s="6" t="inlineStr">
        <is>
          <t>VGF Rp -&gt; NPV setelah VGF -&gt; status viabilitas, cross-check fungsi NPV Excel</t>
        </is>
      </c>
      <c r="D8" s="2" t="n"/>
      <c r="E8" s="2" t="n"/>
      <c r="F8" s="3" t="n"/>
    </row>
    <row r="9">
      <c r="A9" s="5" t="inlineStr">
        <is>
          <t>4.</t>
        </is>
      </c>
      <c r="B9" s="4" t="inlineStr">
        <is>
          <t>DISBURSEMENT</t>
        </is>
      </c>
      <c r="C9" s="6" t="inlineStr">
        <is>
          <t>Jadwal pencairan VGF 4 termin (20/30/40/10%) formula hidup</t>
        </is>
      </c>
      <c r="D9" s="2" t="n"/>
      <c r="E9" s="2" t="n"/>
      <c r="F9" s="3" t="n"/>
    </row>
    <row r="10">
      <c r="A10" s="5" t="inlineStr">
        <is>
          <t>5.</t>
        </is>
      </c>
      <c r="B10" s="4" t="inlineStr">
        <is>
          <t>CONTOH_KASUS</t>
        </is>
      </c>
      <c r="C10" s="6" t="inlineStr">
        <is>
          <t>2 skenario: VGF cukup vs VGF tidak cukup (celah &gt; cap 49%)</t>
        </is>
      </c>
      <c r="D10" s="2" t="n"/>
      <c r="E10" s="2" t="n"/>
      <c r="F10" s="3" t="n"/>
    </row>
    <row r="11">
      <c r="A11" s="5" t="inlineStr">
        <is>
          <t>6.</t>
        </is>
      </c>
      <c r="B11" s="4" t="inlineStr">
        <is>
          <t>KESALAHAN_UMUM</t>
        </is>
      </c>
      <c r="C11" s="6" t="inlineStr">
        <is>
          <t>5 kesalahan VGF paling umum + cara verifikasi</t>
        </is>
      </c>
      <c r="D11" s="2" t="n"/>
      <c r="E11" s="2" t="n"/>
      <c r="F11" s="3" t="n"/>
    </row>
  </sheetData>
  <mergeCells count="8">
    <mergeCell ref="C9:F9"/>
    <mergeCell ref="C8:F8"/>
    <mergeCell ref="A1:F1"/>
    <mergeCell ref="C6:F6"/>
    <mergeCell ref="C7:F7"/>
    <mergeCell ref="C11:F11"/>
    <mergeCell ref="A3:F3"/>
    <mergeCell ref="C10:F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32" customWidth="1" min="1" max="1"/>
    <col width="14" customWidth="1" min="2" max="2"/>
    <col width="14" customWidth="1" min="3" max="3"/>
    <col width="42" customWidth="1" min="4" max="4"/>
  </cols>
  <sheetData>
    <row r="1" ht="28" customHeight="1">
      <c r="A1" s="1" t="inlineStr">
        <is>
          <t>Asumsi Proyek</t>
        </is>
      </c>
      <c r="B1" s="2" t="n"/>
      <c r="C1" s="2" t="n"/>
      <c r="D1" s="3" t="n"/>
    </row>
    <row r="2"/>
    <row r="3">
      <c r="A3" s="7" t="inlineStr">
        <is>
          <t>Parameter</t>
        </is>
      </c>
      <c r="B3" s="7" t="inlineStr">
        <is>
          <t>Nilai</t>
        </is>
      </c>
      <c r="C3" s="7" t="inlineStr">
        <is>
          <t>Satuan</t>
        </is>
      </c>
      <c r="D3" s="7" t="inlineStr">
        <is>
          <t>Catatan</t>
        </is>
      </c>
    </row>
    <row r="4">
      <c r="A4" s="5" t="inlineStr">
        <is>
          <t>CapEx Proyek (Rp M)</t>
        </is>
      </c>
      <c r="B4" s="8" t="n">
        <v>500</v>
      </c>
      <c r="C4" s="6" t="inlineStr">
        <is>
          <t>Rp miliar</t>
        </is>
      </c>
      <c r="D4" s="6" t="inlineStr">
        <is>
          <t>Total belanja modal proyek air bersih (SPAM)</t>
        </is>
      </c>
    </row>
    <row r="5">
      <c r="A5" s="5" t="inlineStr">
        <is>
          <t>Arus Kas Bersih Tahunan (Rp M)</t>
        </is>
      </c>
      <c r="B5" s="8" t="n">
        <v>40</v>
      </c>
      <c r="C5" s="6" t="inlineStr">
        <is>
          <t>Rp miliar</t>
        </is>
      </c>
      <c r="D5" s="6" t="inlineStr">
        <is>
          <t>Pendapatan tarif - opex, sebelum pembiayaan</t>
        </is>
      </c>
    </row>
    <row r="6">
      <c r="A6" s="5" t="inlineStr">
        <is>
          <t>Tenor Konsesi (tahun)</t>
        </is>
      </c>
      <c r="B6" s="8" t="n">
        <v>25</v>
      </c>
      <c r="C6" s="6" t="inlineStr">
        <is>
          <t>tahun</t>
        </is>
      </c>
      <c r="D6" s="6" t="inlineStr">
        <is>
          <t>Masa operasi konsesi KPBU</t>
        </is>
      </c>
    </row>
    <row r="7">
      <c r="A7" s="5" t="inlineStr">
        <is>
          <t>WACC</t>
        </is>
      </c>
      <c r="B7" s="9" t="n">
        <v>0.11</v>
      </c>
      <c r="C7" s="6" t="inlineStr">
        <is>
          <t>%</t>
        </is>
      </c>
      <c r="D7" s="6" t="inlineStr">
        <is>
          <t>Discount rate proyek</t>
        </is>
      </c>
    </row>
    <row r="8">
      <c r="A8" s="5" t="inlineStr">
        <is>
          <t>% VGF Dipilih Pemerintah</t>
        </is>
      </c>
      <c r="B8" s="9" t="n">
        <v>0.35</v>
      </c>
      <c r="C8" s="6" t="inlineStr">
        <is>
          <t>%</t>
        </is>
      </c>
      <c r="D8" s="6" t="inlineStr">
        <is>
          <t>Keputusan alokasi VGF, dapat diubah</t>
        </is>
      </c>
    </row>
    <row r="9">
      <c r="A9" s="5" t="inlineStr">
        <is>
          <t>Batas Praktis VGF (cap)</t>
        </is>
      </c>
      <c r="B9" s="9" t="n">
        <v>0.49</v>
      </c>
      <c r="C9" s="6" t="inlineStr">
        <is>
          <t>%</t>
        </is>
      </c>
      <c r="D9" s="6" t="inlineStr">
        <is>
          <t>Batas praktis VGF terhadap CapEx (PMK VGF)</t>
        </is>
      </c>
    </row>
  </sheetData>
  <mergeCells count="1">
    <mergeCell ref="A1:D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42" customWidth="1" min="1" max="1"/>
    <col width="4" customWidth="1" min="2" max="2"/>
    <col width="20" customWidth="1" min="3" max="3"/>
    <col width="26" customWidth="1" min="4" max="4"/>
  </cols>
  <sheetData>
    <row r="1" ht="28" customHeight="1">
      <c r="A1" s="1" t="inlineStr">
        <is>
          <t>Celah Kelayakan: Anuitas Manual -&gt; PV -&gt; NPV Tanpa VGF</t>
        </is>
      </c>
      <c r="B1" s="2" t="n"/>
      <c r="C1" s="2" t="n"/>
      <c r="D1" s="3" t="n"/>
    </row>
    <row r="2"/>
    <row r="3">
      <c r="A3" s="5" t="inlineStr">
        <is>
          <t>Faktor Anuitas = (1-(1+WACC)^-n) / WACC</t>
        </is>
      </c>
      <c r="C3" s="10">
        <f>(1-(1+ASUMSI!B7)^-ASUMSI!B6)/ASUMSI!B7</f>
        <v/>
      </c>
    </row>
    <row r="4">
      <c r="A4" s="5" t="inlineStr">
        <is>
          <t>PV Arus Kas = Arus Kas Tahunan x Faktor Anuitas</t>
        </is>
      </c>
      <c r="C4" s="11">
        <f>ASUMSI!B5*C3</f>
        <v/>
      </c>
    </row>
    <row r="5">
      <c r="A5" s="4" t="inlineStr">
        <is>
          <t>NPV Tanpa VGF = -CapEx + PV Arus Kas</t>
        </is>
      </c>
      <c r="C5" s="12">
        <f>-ASUMSI!B4+C4</f>
        <v/>
      </c>
    </row>
    <row r="6">
      <c r="A6" s="5" t="inlineStr">
        <is>
          <t>Celah (Gap) = -NPV Tanpa VGF</t>
        </is>
      </c>
      <c r="C6" s="11">
        <f>-C5</f>
        <v/>
      </c>
    </row>
    <row r="7">
      <c r="A7" s="4" t="inlineStr">
        <is>
          <t>Celah sebagai % CapEx</t>
        </is>
      </c>
      <c r="C7" s="13">
        <f>C6/ASUMSI!B4</f>
        <v/>
      </c>
    </row>
    <row r="8"/>
    <row r="9" ht="35" customHeight="1">
      <c r="A9" s="5" t="inlineStr">
        <is>
          <t>Interpretasi</t>
        </is>
      </c>
      <c r="C9">
        <f>IF(C7&lt;=ASUMSI!B8,"Celah &lt;= cap praktis VGF -&gt; berpotensi viable dengan VGF","Celah &gt; cap praktis VGF -&gt; VGF saja TIDAK cukup, perlu skema tambahan")</f>
        <v/>
      </c>
    </row>
  </sheetData>
  <mergeCells count="2">
    <mergeCell ref="A1:D1"/>
    <mergeCell ref="C9:D9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40" customWidth="1" min="1" max="1"/>
    <col width="4" customWidth="1" min="2" max="2"/>
    <col width="20" customWidth="1" min="3" max="3"/>
    <col width="32" customWidth="1" min="4" max="4"/>
  </cols>
  <sheetData>
    <row r="1" ht="28" customHeight="1">
      <c r="A1" s="1" t="inlineStr">
        <is>
          <t>VGF -&gt; NPV Setelah VGF -&gt; Uji Viabilitas (cross-check fungsi NPV Excel)</t>
        </is>
      </c>
      <c r="B1" s="2" t="n"/>
      <c r="C1" s="2" t="n"/>
      <c r="D1" s="3" t="n"/>
    </row>
    <row r="2"/>
    <row r="3">
      <c r="A3" s="4" t="inlineStr">
        <is>
          <t>VGF Rp = MIN(% VGF dipilih, cap praktis) x CapEx</t>
        </is>
      </c>
      <c r="C3" s="14">
        <f>MIN(ASUMSI!B8,ASUMSI!B9)*ASUMSI!B4</f>
        <v/>
      </c>
      <c r="D3" s="6" t="inlineStr">
        <is>
          <t>Dibatasi MIN(%VGF dipilih, cap praktis) x CapEx</t>
        </is>
      </c>
    </row>
    <row r="4">
      <c r="A4" s="5" t="inlineStr">
        <is>
          <t>CapEx Setelah VGF = CapEx - VGF</t>
        </is>
      </c>
      <c r="C4" s="11">
        <f>ASUMSI!B4-C3</f>
        <v/>
      </c>
    </row>
    <row r="5">
      <c r="A5" s="4" t="inlineStr">
        <is>
          <t>NPV Setelah VGF = -(CapEx-VGF) + PV Arus Kas</t>
        </is>
      </c>
      <c r="C5" s="12">
        <f>-C4+KALKULASI_MANUAL!C4</f>
        <v/>
      </c>
    </row>
    <row r="6">
      <c r="A6" s="5" t="inlineStr">
        <is>
          <t>Status Viabilitas</t>
        </is>
      </c>
      <c r="C6">
        <f>IF(C5&gt;=0,"VIABLE - VGF cukup","TIDAK VIABLE - VGF tidak cukup")</f>
        <v/>
      </c>
    </row>
    <row r="7"/>
    <row r="8">
      <c r="A8" s="5" t="inlineStr">
        <is>
          <t>Cross-check PV anuitas via fungsi PV() Excel</t>
        </is>
      </c>
      <c r="C8" s="11">
        <f>PV(ASUMSI!B7,ASUMSI!B6,-ASUMSI!B5)</f>
        <v/>
      </c>
    </row>
    <row r="9">
      <c r="A9" s="5" t="inlineStr">
        <is>
          <t>Selisih vs perhitungan manual (harus ~0)</t>
        </is>
      </c>
      <c r="C9" s="15">
        <f>C8-KALKULASI_MANUAL!C4</f>
        <v/>
      </c>
    </row>
  </sheetData>
  <mergeCells count="1">
    <mergeCell ref="A1:D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8"/>
  <sheetViews>
    <sheetView workbookViewId="0">
      <selection activeCell="A1" sqref="A1"/>
    </sheetView>
  </sheetViews>
  <sheetFormatPr baseColWidth="8" defaultRowHeight="15"/>
  <cols>
    <col width="10" customWidth="1" min="1" max="1"/>
    <col width="26" customWidth="1" min="2" max="2"/>
    <col width="12" customWidth="1" min="3" max="3"/>
    <col width="14" customWidth="1" min="4" max="4"/>
  </cols>
  <sheetData>
    <row r="1" ht="28" customHeight="1">
      <c r="A1" s="1" t="inlineStr">
        <is>
          <t>Jadwal Pencairan VGF (4 Termin)</t>
        </is>
      </c>
      <c r="B1" s="2" t="n"/>
      <c r="C1" s="2" t="n"/>
      <c r="D1" s="3" t="n"/>
    </row>
    <row r="2"/>
    <row r="3">
      <c r="A3" s="7" t="inlineStr">
        <is>
          <t>Termin</t>
        </is>
      </c>
      <c r="B3" s="7" t="inlineStr">
        <is>
          <t>Syarat</t>
        </is>
      </c>
      <c r="C3" s="7" t="inlineStr">
        <is>
          <t>% VGF</t>
        </is>
      </c>
      <c r="D3" s="7" t="inlineStr">
        <is>
          <t>Rp Miliar</t>
        </is>
      </c>
    </row>
    <row r="4">
      <c r="A4" s="5" t="inlineStr">
        <is>
          <t>1</t>
        </is>
      </c>
      <c r="B4" s="6" t="inlineStr">
        <is>
          <t>Financial close</t>
        </is>
      </c>
      <c r="C4" s="16" t="n">
        <v>0.2</v>
      </c>
      <c r="D4" s="11">
        <f>C4*KALKULASI_OTOMATIS!$C$3</f>
        <v/>
      </c>
    </row>
    <row r="5">
      <c r="A5" s="5" t="inlineStr">
        <is>
          <t>2</t>
        </is>
      </c>
      <c r="B5" s="6" t="inlineStr">
        <is>
          <t>Konstruksi 50%</t>
        </is>
      </c>
      <c r="C5" s="16" t="n">
        <v>0.3</v>
      </c>
      <c r="D5" s="11">
        <f>C5*KALKULASI_OTOMATIS!$C$3</f>
        <v/>
      </c>
    </row>
    <row r="6">
      <c r="A6" s="5" t="inlineStr">
        <is>
          <t>3</t>
        </is>
      </c>
      <c r="B6" s="6" t="inlineStr">
        <is>
          <t>Konstruksi 100%</t>
        </is>
      </c>
      <c r="C6" s="16" t="n">
        <v>0.4</v>
      </c>
      <c r="D6" s="11">
        <f>C6*KALKULASI_OTOMATIS!$C$3</f>
        <v/>
      </c>
    </row>
    <row r="7">
      <c r="A7" s="5" t="inlineStr">
        <is>
          <t>4</t>
        </is>
      </c>
      <c r="B7" s="6" t="inlineStr">
        <is>
          <t>Lolos uji layanan (service test)</t>
        </is>
      </c>
      <c r="C7" s="16" t="n">
        <v>0.1</v>
      </c>
      <c r="D7" s="11">
        <f>C7*KALKULASI_OTOMATIS!$C$3</f>
        <v/>
      </c>
    </row>
    <row r="8">
      <c r="A8" s="4" t="inlineStr">
        <is>
          <t>Total</t>
        </is>
      </c>
      <c r="C8" s="17">
        <f>SUM(C4:C7)</f>
        <v/>
      </c>
      <c r="D8" s="14">
        <f>SUM(D4:D7)</f>
        <v/>
      </c>
    </row>
  </sheetData>
  <mergeCells count="1">
    <mergeCell ref="A1:D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26" customWidth="1" min="1" max="1"/>
    <col width="24" customWidth="1" min="2" max="2"/>
    <col width="24" customWidth="1" min="3" max="3"/>
    <col width="14" customWidth="1" min="4" max="4"/>
  </cols>
  <sheetData>
    <row r="1" ht="28" customHeight="1">
      <c r="A1" s="1" t="inlineStr">
        <is>
          <t>Dua Skenario: VGF Cukup vs VGF Tidak Cukup</t>
        </is>
      </c>
      <c r="B1" s="2" t="n"/>
      <c r="C1" s="2" t="n"/>
      <c r="D1" s="3" t="n"/>
    </row>
    <row r="2"/>
    <row r="3">
      <c r="A3" s="7" t="inlineStr">
        <is>
          <t>Item</t>
        </is>
      </c>
      <c r="B3" s="7" t="inlineStr">
        <is>
          <t>Skenario A (CapEx dasar)</t>
        </is>
      </c>
      <c r="C3" s="7" t="inlineStr">
        <is>
          <t>Skenario B (CapEx naik 60%)</t>
        </is>
      </c>
    </row>
    <row r="4">
      <c r="A4" s="5" t="inlineStr">
        <is>
          <t>CapEx (Rp M)</t>
        </is>
      </c>
      <c r="B4" s="18">
        <f>ASUMSI!B4</f>
        <v/>
      </c>
      <c r="C4" s="18">
        <f>ASUMSI!B4*1.6</f>
        <v/>
      </c>
    </row>
    <row r="5">
      <c r="A5" s="5" t="inlineStr">
        <is>
          <t>PV Arus Kas (Rp M)</t>
        </is>
      </c>
      <c r="B5" s="11">
        <f>KALKULASI_MANUAL!C4</f>
        <v/>
      </c>
      <c r="C5" s="11">
        <f>KALKULASI_MANUAL!C4</f>
        <v/>
      </c>
    </row>
    <row r="6">
      <c r="A6" s="5" t="inlineStr">
        <is>
          <t>NPV Tanpa VGF (Rp M)</t>
        </is>
      </c>
      <c r="B6" s="11">
        <f>-B4+B5</f>
        <v/>
      </c>
      <c r="C6" s="11">
        <f>-C4+C5</f>
        <v/>
      </c>
    </row>
    <row r="7">
      <c r="A7" s="5" t="inlineStr">
        <is>
          <t>Celah sebagai % CapEx</t>
        </is>
      </c>
      <c r="B7" s="19">
        <f>-B6/B4</f>
        <v/>
      </c>
      <c r="C7" s="19">
        <f>-C6/C4</f>
        <v/>
      </c>
    </row>
    <row r="8">
      <c r="A8" s="5" t="inlineStr">
        <is>
          <t>VGF @ cap praktis (Rp M)</t>
        </is>
      </c>
      <c r="B8" s="11">
        <f>ASUMSI!B9*B4</f>
        <v/>
      </c>
      <c r="C8" s="11">
        <f>ASUMSI!B9*C4</f>
        <v/>
      </c>
    </row>
    <row r="9">
      <c r="A9" s="4" t="inlineStr">
        <is>
          <t>NPV Setelah VGF @ cap (Rp M)</t>
        </is>
      </c>
      <c r="B9" s="14">
        <f>-(B4-B8)+B5</f>
        <v/>
      </c>
      <c r="C9" s="14">
        <f>-(C4-C8)+C5</f>
        <v/>
      </c>
    </row>
    <row r="10">
      <c r="A10" s="5" t="inlineStr">
        <is>
          <t>Kesimpulan</t>
        </is>
      </c>
      <c r="B10">
        <f>IF(B9&gt;=0,"VIABLE dengan VGF","VGF SAJA TIDAK CUKUP")</f>
        <v/>
      </c>
      <c r="C10">
        <f>IF(C9&gt;=0,"VIABLE dengan VGF","VGF SAJA TIDAK CUKUP")</f>
        <v/>
      </c>
    </row>
  </sheetData>
  <mergeCells count="1">
    <mergeCell ref="A1:D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D21"/>
  <sheetViews>
    <sheetView workbookViewId="0">
      <selection activeCell="A1" sqref="A1"/>
    </sheetView>
  </sheetViews>
  <sheetFormatPr baseColWidth="8" defaultRowHeight="15"/>
  <cols>
    <col width="20" customWidth="1" min="1" max="1"/>
    <col width="42" customWidth="1" min="2" max="2"/>
    <col width="20" customWidth="1" min="3" max="3"/>
    <col width="20" customWidth="1" min="4" max="4"/>
  </cols>
  <sheetData>
    <row r="1" ht="28" customHeight="1">
      <c r="A1" s="1" t="inlineStr">
        <is>
          <t>Kesalahan Umum VGF dan Cara Verifikasi</t>
        </is>
      </c>
      <c r="B1" s="2" t="n"/>
      <c r="C1" s="2" t="n"/>
      <c r="D1" s="3" t="n"/>
    </row>
    <row r="2"/>
    <row r="3">
      <c r="A3" s="20" t="inlineStr">
        <is>
          <t>1. VGF dianggap bisa menutup 100% celah</t>
        </is>
      </c>
    </row>
    <row r="4">
      <c r="A4" s="5" t="inlineStr">
        <is>
          <t>Diagnosis:</t>
        </is>
      </c>
      <c r="B4" s="6" t="inlineStr">
        <is>
          <t>Pemerintah janjikan VGF melebihi cap praktis, proyek batal saat approval Kemenkeu.</t>
        </is>
      </c>
      <c r="C4" s="2" t="n"/>
      <c r="D4" s="3" t="n"/>
    </row>
    <row r="5">
      <c r="A5" s="5" t="inlineStr">
        <is>
          <t>Verifikasi:</t>
        </is>
      </c>
      <c r="B5" s="21" t="inlineStr">
        <is>
          <t>Selalu bandingkan celah (% CapEx) terhadap cap praktis ~49% di sheet KALKULASI_MANUAL baris 7.</t>
        </is>
      </c>
      <c r="C5" s="2" t="n"/>
      <c r="D5" s="3" t="n"/>
    </row>
    <row r="6"/>
    <row r="7">
      <c r="A7" s="20" t="inlineStr">
        <is>
          <t>2. Arus kas proyeksi tidak didiskon (pakai nilai nominal langsung)</t>
        </is>
      </c>
    </row>
    <row r="8">
      <c r="A8" s="5" t="inlineStr">
        <is>
          <t>Diagnosis:</t>
        </is>
      </c>
      <c r="B8" s="6" t="inlineStr">
        <is>
          <t>Celah kelayakan understated, VGF yang diusulkan terlalu kecil.</t>
        </is>
      </c>
      <c r="C8" s="2" t="n"/>
      <c r="D8" s="3" t="n"/>
    </row>
    <row r="9">
      <c r="A9" s="5" t="inlineStr">
        <is>
          <t>Verifikasi:</t>
        </is>
      </c>
      <c r="B9" s="21" t="inlineStr">
        <is>
          <t>PV arus kas WAJIB pakai faktor anuitas/diskonto WACC, bukan penjumlahan nominal (lihat KALKULASI_MANUAL baris 3-4).</t>
        </is>
      </c>
      <c r="C9" s="2" t="n"/>
      <c r="D9" s="3" t="n"/>
    </row>
    <row r="10"/>
    <row r="11">
      <c r="A11" s="20" t="inlineStr">
        <is>
          <t>3. VGF dihitung dari nilai proyek nominal, bukan dari celah</t>
        </is>
      </c>
    </row>
    <row r="12">
      <c r="A12" s="5" t="inlineStr">
        <is>
          <t>Diagnosis:</t>
        </is>
      </c>
      <c r="B12" s="6" t="inlineStr">
        <is>
          <t>VGF bisa jauh lebih besar dari yang dibutuhkan, boros anggaran negara.</t>
        </is>
      </c>
      <c r="C12" s="2" t="n"/>
      <c r="D12" s="3" t="n"/>
    </row>
    <row r="13">
      <c r="A13" s="5" t="inlineStr">
        <is>
          <t>Verifikasi:</t>
        </is>
      </c>
      <c r="B13" s="21" t="inlineStr">
        <is>
          <t>VGF idealnya = celah kelayakan (bukan otomatis % tetap dari CapEx); % tetap hanya batas atas (cap).</t>
        </is>
      </c>
      <c r="C13" s="2" t="n"/>
      <c r="D13" s="3" t="n"/>
    </row>
    <row r="14"/>
    <row r="15">
      <c r="A15" s="20" t="inlineStr">
        <is>
          <t>4. Lupa syarat pencairan bertahap (disbursement)</t>
        </is>
      </c>
    </row>
    <row r="16">
      <c r="A16" s="5" t="inlineStr">
        <is>
          <t>Diagnosis:</t>
        </is>
      </c>
      <c r="B16" s="6" t="inlineStr">
        <is>
          <t>Ekspektasi badan usaha vs realisasi kas pemerintah tidak sinkron, sengketa timbul.</t>
        </is>
      </c>
      <c r="C16" s="2" t="n"/>
      <c r="D16" s="3" t="n"/>
    </row>
    <row r="17">
      <c r="A17" s="5" t="inlineStr">
        <is>
          <t>Verifikasi:</t>
        </is>
      </c>
      <c r="B17" s="21" t="inlineStr">
        <is>
          <t>Jadwal pencairan VGF wajib bertahap sesuai progres (lihat sheet DISBURSEMENT), bukan lump-sum di awal.</t>
        </is>
      </c>
      <c r="C17" s="2" t="n"/>
      <c r="D17" s="3" t="n"/>
    </row>
    <row r="18"/>
    <row r="19">
      <c r="A19" s="20" t="inlineStr">
        <is>
          <t>5. Tidak uji sensitivitas WACC/tenor</t>
        </is>
      </c>
    </row>
    <row r="20">
      <c r="A20" s="5" t="inlineStr">
        <is>
          <t>Diagnosis:</t>
        </is>
      </c>
      <c r="B20" s="6" t="inlineStr">
        <is>
          <t>Kesimpulan viable/tidak viable bisa berbalik pada asumsi diskonto berbeda.</t>
        </is>
      </c>
      <c r="C20" s="2" t="n"/>
      <c r="D20" s="3" t="n"/>
    </row>
    <row r="21">
      <c r="A21" s="5" t="inlineStr">
        <is>
          <t>Verifikasi:</t>
        </is>
      </c>
      <c r="B21" s="21" t="inlineStr">
        <is>
          <t>Ubah WACC dan tenor di ASUMSI, cek ulang status viabilitas di KALKULASI_OTOMATIS baris 6.</t>
        </is>
      </c>
      <c r="C21" s="2" t="n"/>
      <c r="D21" s="3" t="n"/>
    </row>
  </sheetData>
  <mergeCells count="16">
    <mergeCell ref="A1:D1"/>
    <mergeCell ref="B5:D5"/>
    <mergeCell ref="B8:D8"/>
    <mergeCell ref="A3:D3"/>
    <mergeCell ref="B4:D4"/>
    <mergeCell ref="B17:D17"/>
    <mergeCell ref="B9:D9"/>
    <mergeCell ref="A7:D7"/>
    <mergeCell ref="B13:D13"/>
    <mergeCell ref="A15:D15"/>
    <mergeCell ref="B21:D21"/>
    <mergeCell ref="A19:D19"/>
    <mergeCell ref="A11:D11"/>
    <mergeCell ref="B12:D12"/>
    <mergeCell ref="B16:D16"/>
    <mergeCell ref="B20:D2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2026-07-12T12:03:16Z</dcterms:modified>
  <cp:lastModifiedBy>stdsquare2-generator</cp:lastModifiedBy>
</cp:coreProperties>
</file>