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MANN_WHITNEY" sheetId="2" state="visible" r:id="rId2"/>
    <sheet xmlns:r="http://schemas.openxmlformats.org/officeDocument/2006/relationships" name="2_WILCOXON" sheetId="3" state="visible" r:id="rId3"/>
    <sheet xmlns:r="http://schemas.openxmlformats.org/officeDocument/2006/relationships" name="3_KRUSKAL_WALL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i val="1"/>
      <sz val="11"/>
    </font>
    <font>
      <name val="Arial"/>
      <i val="1"/>
      <color rgb="00808080"/>
      <sz val="9"/>
    </font>
    <font>
      <name val="Arial"/>
      <b val="1"/>
    </font>
    <font>
      <name val="Arial"/>
      <sz val="10"/>
    </font>
    <font>
      <name val="Arial"/>
      <b val="1"/>
      <color rgb="001F4E78"/>
      <sz val="14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i val="1"/>
      <color rgb="00C00000"/>
      <sz val="9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/>
    </xf>
    <xf numFmtId="0" fontId="9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8" fillId="0" borderId="0" pivotButton="0" quotePrefix="0" xfId="0"/>
    <xf numFmtId="0" fontId="9" fillId="0" borderId="0" pivotButton="0" quotePrefix="0" xfId="0"/>
    <xf numFmtId="164" fontId="8" fillId="0" borderId="0" pivotButton="0" quotePrefix="0" xfId="0"/>
    <xf numFmtId="0" fontId="7" fillId="2" borderId="1" applyAlignment="1" pivotButton="0" quotePrefix="0" xfId="0">
      <alignment horizontal="center"/>
    </xf>
    <xf numFmtId="165" fontId="8" fillId="0" borderId="0" pivotButton="0" quotePrefix="0" xfId="0"/>
    <xf numFmtId="166" fontId="8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5" customWidth="1" min="1" max="1"/>
  </cols>
  <sheetData>
    <row r="1">
      <c r="A1" s="1" t="inlineStr">
        <is>
          <t>stdsquare² · Uji Nonparametrik — Workbook Pendamping</t>
        </is>
      </c>
    </row>
    <row r="2">
      <c r="A2" s="2" t="inlineStr">
        <is>
          <t>Mann-Whitney U · Wilcoxon Signed-Rank · Kruskal-Wallis H — semua dari nol lewat ranking</t>
        </is>
      </c>
    </row>
    <row r="3">
      <c r="A3" s="3" t="inlineStr">
        <is>
          <t>Sumber artikel: content/statistik/uji-nonparametrik.md</t>
        </is>
      </c>
    </row>
    <row r="4">
      <c r="A4" t="inlineStr"/>
    </row>
    <row r="5">
      <c r="A5" s="4" t="inlineStr">
        <is>
          <t>ISI FILE (4 sheet):</t>
        </is>
      </c>
    </row>
    <row r="6">
      <c r="A6" t="inlineStr"/>
    </row>
    <row r="7">
      <c r="A7" t="inlineStr">
        <is>
          <t xml:space="preserve">  0_PETUNJUK          -&gt; Halaman ini</t>
        </is>
      </c>
    </row>
    <row r="8">
      <c r="A8" t="inlineStr">
        <is>
          <t xml:space="preserve">  1_MANN_WHITNEY      -&gt; Kepuasan Tokopedia vs Shopee (2 sampel independen, skala Likert 1-5)</t>
        </is>
      </c>
    </row>
    <row r="9">
      <c r="A9" t="inlineStr">
        <is>
          <t xml:space="preserve">  2_WILCOXON          -&gt; Skor ujian pre/post pelatihan (9 peserta, data berpasangan)</t>
        </is>
      </c>
    </row>
    <row r="10">
      <c r="A10" t="inlineStr">
        <is>
          <t xml:space="preserve">  3_KRUSKAL_WALLIS    -&gt; Durasi pengiriman 3 ekspedisi JNE/J&amp;T/SiCepat (3 grup independen)</t>
        </is>
      </c>
    </row>
    <row r="11">
      <c r="A11" t="inlineStr"/>
    </row>
    <row r="12">
      <c r="A12" s="4" t="inlineStr">
        <is>
          <t>MEKANISME RANKING (inti nonparametrik):</t>
        </is>
      </c>
    </row>
    <row r="13">
      <c r="A13" t="inlineStr"/>
    </row>
    <row r="14">
      <c r="A14" t="inlineStr">
        <is>
          <t xml:space="preserve">  Setiap rang dihitung LIVE dengan formula rata-rata (average-rank, otomatis menangani ties):</t>
        </is>
      </c>
    </row>
    <row r="15">
      <c r="A15" t="inlineStr">
        <is>
          <t xml:space="preserve">     rang(x) = COUNTIF(rentang,"&lt;"&amp;x) + (COUNTIF(rentang,"="&amp;x)+1)/2</t>
        </is>
      </c>
    </row>
    <row r="16">
      <c r="A16" t="inlineStr">
        <is>
          <t xml:space="preserve">  Ini setara RANK.AVG tetapi portabel ke semua versi Excel/LibreOffice. Ganti data mentah,</t>
        </is>
      </c>
    </row>
    <row r="17">
      <c r="A17" t="inlineStr">
        <is>
          <t xml:space="preserve">  rang + statistik uji (U, W, H), koreksi ties, z, dan p-value ikut berubah otomatis.</t>
        </is>
      </c>
    </row>
    <row r="18">
      <c r="A18" t="inlineStr"/>
    </row>
    <row r="19">
      <c r="A19" s="4" t="inlineStr">
        <is>
          <t>LEGENDA WARNA:</t>
        </is>
      </c>
    </row>
    <row r="20">
      <c r="A20" t="inlineStr">
        <is>
          <t xml:space="preserve">  Biru   = data mentah / input yang boleh Anda ganti</t>
        </is>
      </c>
    </row>
    <row r="21">
      <c r="A21" t="inlineStr">
        <is>
          <t xml:space="preserve">  Hitam  = formula hidup (rang, statistik uji, p-value)</t>
        </is>
      </c>
    </row>
    <row r="22">
      <c r="A22" t="inlineStr">
        <is>
          <t xml:space="preserve">  Kuning = sel input kunci</t>
        </is>
      </c>
    </row>
    <row r="23">
      <c r="A23" t="inlineStr"/>
    </row>
    <row r="24">
      <c r="A24" s="4" t="inlineStr">
        <is>
          <t>CATATAN VERIFIKASI vs ARTIKEL (penting):</t>
        </is>
      </c>
    </row>
    <row r="25">
      <c r="A25" t="inlineStr"/>
    </row>
    <row r="26">
      <c r="A26" s="5" t="inlineStr">
        <is>
          <t xml:space="preserve">  - Wilcoxon: workbook COCOK PERSIS artikel (W=1, z=-2,55, p=0,011, tolak H0).</t>
        </is>
      </c>
    </row>
    <row r="27">
      <c r="A27" s="5" t="inlineStr">
        <is>
          <t xml:space="preserve">  - Mann-Whitney: artikel memuat SALAH HITUNG penjumlahan rang (menulis R_T=83, R_S=127,</t>
        </is>
      </c>
    </row>
    <row r="28">
      <c r="A28" t="inlineStr">
        <is>
          <t xml:space="preserve">    U=28, p=0,082). Padahal suku-suku rang yang artikel sendiri daftarkan berjumlah 77 &amp; 133.</t>
        </is>
      </c>
    </row>
    <row r="29">
      <c r="A29" t="inlineStr">
        <is>
          <t xml:space="preserve">    Workbook menghitung yang BENAR: R_T=77, R_S=133, U=22, z=-2,23, p=0,026 -&gt; TOLAK H0.</t>
        </is>
      </c>
    </row>
    <row r="30">
      <c r="A30" s="5" t="inlineStr">
        <is>
          <t xml:space="preserve">  - Kruskal-Wallis: artikel memakai rang R=46,5/68/56,5 (mustahil -- JNE durasinya terpanjang</t>
        </is>
      </c>
    </row>
    <row r="31">
      <c r="A31" t="inlineStr">
        <is>
          <t xml:space="preserve">    seharusnya rang-sum tertinggi). Workbook menghitung yang BENAR: R=83/50/38, H=6,35,</t>
        </is>
      </c>
    </row>
    <row r="32">
      <c r="A32" t="inlineStr">
        <is>
          <t xml:space="preserve">    H terkoreksi=7,22 -&gt; TOLAK H0 (bukan 'gagal tolak' seperti tertulis di artikel).</t>
        </is>
      </c>
    </row>
    <row r="33">
      <c r="A33" t="inlineStr">
        <is>
          <t xml:space="preserve">  Formula hidup selalu diutamakan di atas angka cetak yang keliru (kebijakan D-01).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46" customWidth="1" min="1" max="1"/>
    <col width="10" customWidth="1" min="2" max="2"/>
    <col width="22" customWidth="1" min="3" max="3"/>
    <col width="24" customWidth="1" min="4" max="4"/>
  </cols>
  <sheetData>
    <row r="1">
      <c r="A1" s="6" t="inlineStr">
        <is>
          <t>Mann-Whitney U — Kepuasan Tokopedia vs Shopee</t>
        </is>
      </c>
    </row>
    <row r="2">
      <c r="A2" s="3" t="inlineStr">
        <is>
          <t>Data mentah (skala Likert 1-5) -&gt; rang gabungan (average-rank) -&gt; R per grup -&gt; U -&gt; z -&gt; p.</t>
        </is>
      </c>
    </row>
    <row r="4">
      <c r="A4" s="7" t="inlineStr">
        <is>
          <t>No</t>
        </is>
      </c>
      <c r="B4" s="7" t="inlineStr">
        <is>
          <t>Grup</t>
        </is>
      </c>
      <c r="C4" s="7" t="inlineStr">
        <is>
          <t>Skor (Likert)</t>
        </is>
      </c>
      <c r="D4" s="7" t="inlineStr">
        <is>
          <t>Rang (average-rank, live)</t>
        </is>
      </c>
    </row>
    <row r="5">
      <c r="A5" s="8" t="n">
        <v>1</v>
      </c>
      <c r="B5" s="9" t="inlineStr">
        <is>
          <t>T</t>
        </is>
      </c>
      <c r="C5" s="9" t="n">
        <v>3</v>
      </c>
      <c r="D5" s="10">
        <f>COUNTIF($C$5:$C$24,"&lt;"&amp;C5)+(COUNTIF($C$5:$C$24,"="&amp;C5)+1)/2</f>
        <v/>
      </c>
    </row>
    <row r="6">
      <c r="A6" s="8" t="n">
        <v>2</v>
      </c>
      <c r="B6" s="9" t="inlineStr">
        <is>
          <t>T</t>
        </is>
      </c>
      <c r="C6" s="9" t="n">
        <v>4</v>
      </c>
      <c r="D6" s="10">
        <f>COUNTIF($C$5:$C$24,"&lt;"&amp;C6)+(COUNTIF($C$5:$C$24,"="&amp;C6)+1)/2</f>
        <v/>
      </c>
    </row>
    <row r="7">
      <c r="A7" s="8" t="n">
        <v>3</v>
      </c>
      <c r="B7" s="9" t="inlineStr">
        <is>
          <t>T</t>
        </is>
      </c>
      <c r="C7" s="9" t="n">
        <v>4</v>
      </c>
      <c r="D7" s="10">
        <f>COUNTIF($C$5:$C$24,"&lt;"&amp;C7)+(COUNTIF($C$5:$C$24,"="&amp;C7)+1)/2</f>
        <v/>
      </c>
    </row>
    <row r="8">
      <c r="A8" s="8" t="n">
        <v>4</v>
      </c>
      <c r="B8" s="9" t="inlineStr">
        <is>
          <t>T</t>
        </is>
      </c>
      <c r="C8" s="9" t="n">
        <v>5</v>
      </c>
      <c r="D8" s="10">
        <f>COUNTIF($C$5:$C$24,"&lt;"&amp;C8)+(COUNTIF($C$5:$C$24,"="&amp;C8)+1)/2</f>
        <v/>
      </c>
    </row>
    <row r="9">
      <c r="A9" s="8" t="n">
        <v>5</v>
      </c>
      <c r="B9" s="9" t="inlineStr">
        <is>
          <t>T</t>
        </is>
      </c>
      <c r="C9" s="9" t="n">
        <v>3</v>
      </c>
      <c r="D9" s="10">
        <f>COUNTIF($C$5:$C$24,"&lt;"&amp;C9)+(COUNTIF($C$5:$C$24,"="&amp;C9)+1)/2</f>
        <v/>
      </c>
    </row>
    <row r="10">
      <c r="A10" s="8" t="n">
        <v>6</v>
      </c>
      <c r="B10" s="9" t="inlineStr">
        <is>
          <t>T</t>
        </is>
      </c>
      <c r="C10" s="9" t="n">
        <v>2</v>
      </c>
      <c r="D10" s="10">
        <f>COUNTIF($C$5:$C$24,"&lt;"&amp;C10)+(COUNTIF($C$5:$C$24,"="&amp;C10)+1)/2</f>
        <v/>
      </c>
    </row>
    <row r="11">
      <c r="A11" s="8" t="n">
        <v>7</v>
      </c>
      <c r="B11" s="9" t="inlineStr">
        <is>
          <t>T</t>
        </is>
      </c>
      <c r="C11" s="9" t="n">
        <v>4</v>
      </c>
      <c r="D11" s="10">
        <f>COUNTIF($C$5:$C$24,"&lt;"&amp;C11)+(COUNTIF($C$5:$C$24,"="&amp;C11)+1)/2</f>
        <v/>
      </c>
    </row>
    <row r="12">
      <c r="A12" s="8" t="n">
        <v>8</v>
      </c>
      <c r="B12" s="9" t="inlineStr">
        <is>
          <t>T</t>
        </is>
      </c>
      <c r="C12" s="9" t="n">
        <v>3</v>
      </c>
      <c r="D12" s="10">
        <f>COUNTIF($C$5:$C$24,"&lt;"&amp;C12)+(COUNTIF($C$5:$C$24,"="&amp;C12)+1)/2</f>
        <v/>
      </c>
    </row>
    <row r="13">
      <c r="A13" s="8" t="n">
        <v>9</v>
      </c>
      <c r="B13" s="9" t="inlineStr">
        <is>
          <t>T</t>
        </is>
      </c>
      <c r="C13" s="9" t="n">
        <v>5</v>
      </c>
      <c r="D13" s="10">
        <f>COUNTIF($C$5:$C$24,"&lt;"&amp;C13)+(COUNTIF($C$5:$C$24,"="&amp;C13)+1)/2</f>
        <v/>
      </c>
    </row>
    <row r="14">
      <c r="A14" s="8" t="n">
        <v>10</v>
      </c>
      <c r="B14" s="9" t="inlineStr">
        <is>
          <t>T</t>
        </is>
      </c>
      <c r="C14" s="9" t="n">
        <v>4</v>
      </c>
      <c r="D14" s="10">
        <f>COUNTIF($C$5:$C$24,"&lt;"&amp;C14)+(COUNTIF($C$5:$C$24,"="&amp;C14)+1)/2</f>
        <v/>
      </c>
    </row>
    <row r="15">
      <c r="A15" s="8" t="n">
        <v>11</v>
      </c>
      <c r="B15" s="9" t="inlineStr">
        <is>
          <t>S</t>
        </is>
      </c>
      <c r="C15" s="9" t="n">
        <v>4</v>
      </c>
      <c r="D15" s="10">
        <f>COUNTIF($C$5:$C$24,"&lt;"&amp;C15)+(COUNTIF($C$5:$C$24,"="&amp;C15)+1)/2</f>
        <v/>
      </c>
    </row>
    <row r="16">
      <c r="A16" s="8" t="n">
        <v>12</v>
      </c>
      <c r="B16" s="9" t="inlineStr">
        <is>
          <t>S</t>
        </is>
      </c>
      <c r="C16" s="9" t="n">
        <v>5</v>
      </c>
      <c r="D16" s="10">
        <f>COUNTIF($C$5:$C$24,"&lt;"&amp;C16)+(COUNTIF($C$5:$C$24,"="&amp;C16)+1)/2</f>
        <v/>
      </c>
    </row>
    <row r="17">
      <c r="A17" s="8" t="n">
        <v>13</v>
      </c>
      <c r="B17" s="9" t="inlineStr">
        <is>
          <t>S</t>
        </is>
      </c>
      <c r="C17" s="9" t="n">
        <v>5</v>
      </c>
      <c r="D17" s="10">
        <f>COUNTIF($C$5:$C$24,"&lt;"&amp;C17)+(COUNTIF($C$5:$C$24,"="&amp;C17)+1)/2</f>
        <v/>
      </c>
    </row>
    <row r="18">
      <c r="A18" s="8" t="n">
        <v>14</v>
      </c>
      <c r="B18" s="9" t="inlineStr">
        <is>
          <t>S</t>
        </is>
      </c>
      <c r="C18" s="9" t="n">
        <v>4</v>
      </c>
      <c r="D18" s="10">
        <f>COUNTIF($C$5:$C$24,"&lt;"&amp;C18)+(COUNTIF($C$5:$C$24,"="&amp;C18)+1)/2</f>
        <v/>
      </c>
    </row>
    <row r="19">
      <c r="A19" s="8" t="n">
        <v>15</v>
      </c>
      <c r="B19" s="9" t="inlineStr">
        <is>
          <t>S</t>
        </is>
      </c>
      <c r="C19" s="9" t="n">
        <v>5</v>
      </c>
      <c r="D19" s="10">
        <f>COUNTIF($C$5:$C$24,"&lt;"&amp;C19)+(COUNTIF($C$5:$C$24,"="&amp;C19)+1)/2</f>
        <v/>
      </c>
    </row>
    <row r="20">
      <c r="A20" s="8" t="n">
        <v>16</v>
      </c>
      <c r="B20" s="9" t="inlineStr">
        <is>
          <t>S</t>
        </is>
      </c>
      <c r="C20" s="9" t="n">
        <v>4</v>
      </c>
      <c r="D20" s="10">
        <f>COUNTIF($C$5:$C$24,"&lt;"&amp;C20)+(COUNTIF($C$5:$C$24,"="&amp;C20)+1)/2</f>
        <v/>
      </c>
    </row>
    <row r="21">
      <c r="A21" s="8" t="n">
        <v>17</v>
      </c>
      <c r="B21" s="9" t="inlineStr">
        <is>
          <t>S</t>
        </is>
      </c>
      <c r="C21" s="9" t="n">
        <v>5</v>
      </c>
      <c r="D21" s="10">
        <f>COUNTIF($C$5:$C$24,"&lt;"&amp;C21)+(COUNTIF($C$5:$C$24,"="&amp;C21)+1)/2</f>
        <v/>
      </c>
    </row>
    <row r="22">
      <c r="A22" s="8" t="n">
        <v>18</v>
      </c>
      <c r="B22" s="9" t="inlineStr">
        <is>
          <t>S</t>
        </is>
      </c>
      <c r="C22" s="9" t="n">
        <v>4</v>
      </c>
      <c r="D22" s="10">
        <f>COUNTIF($C$5:$C$24,"&lt;"&amp;C22)+(COUNTIF($C$5:$C$24,"="&amp;C22)+1)/2</f>
        <v/>
      </c>
    </row>
    <row r="23">
      <c r="A23" s="8" t="n">
        <v>19</v>
      </c>
      <c r="B23" s="9" t="inlineStr">
        <is>
          <t>S</t>
        </is>
      </c>
      <c r="C23" s="9" t="n">
        <v>5</v>
      </c>
      <c r="D23" s="10">
        <f>COUNTIF($C$5:$C$24,"&lt;"&amp;C23)+(COUNTIF($C$5:$C$24,"="&amp;C23)+1)/2</f>
        <v/>
      </c>
    </row>
    <row r="24">
      <c r="A24" s="8" t="n">
        <v>20</v>
      </c>
      <c r="B24" s="9" t="inlineStr">
        <is>
          <t>S</t>
        </is>
      </c>
      <c r="C24" s="9" t="n">
        <v>5</v>
      </c>
      <c r="D24" s="10">
        <f>COUNTIF($C$5:$C$24,"&lt;"&amp;C24)+(COUNTIF($C$5:$C$24,"="&amp;C24)+1)/2</f>
        <v/>
      </c>
    </row>
    <row r="26">
      <c r="A26" s="4" t="inlineStr">
        <is>
          <t>PERHITUNGAN STATISTIK U</t>
        </is>
      </c>
    </row>
    <row r="27">
      <c r="A27" s="11" t="inlineStr">
        <is>
          <t>n1 (Tokopedia)</t>
        </is>
      </c>
      <c r="C27" s="12" t="n">
        <v>10</v>
      </c>
    </row>
    <row r="28">
      <c r="A28" s="11" t="inlineStr">
        <is>
          <t>n2 (Shopee)</t>
        </is>
      </c>
      <c r="C28" s="12" t="n">
        <v>10</v>
      </c>
    </row>
    <row r="29">
      <c r="A29" s="11" t="inlineStr">
        <is>
          <t>N total</t>
        </is>
      </c>
      <c r="C29" s="11">
        <f>C27+C28</f>
        <v/>
      </c>
    </row>
    <row r="30">
      <c r="A30" s="11" t="inlineStr">
        <is>
          <t>R_T = jumlah rang Tokopedia</t>
        </is>
      </c>
      <c r="C30" s="13">
        <f>SUMIF($B$5:$B$24,"T",$D$5:$D$24)</f>
        <v/>
      </c>
    </row>
    <row r="31">
      <c r="A31" s="11" t="inlineStr">
        <is>
          <t>R_S = jumlah rang Shopee</t>
        </is>
      </c>
      <c r="C31" s="13">
        <f>SUMIF($B$5:$B$24,"S",$D$5:$D$24)</f>
        <v/>
      </c>
    </row>
    <row r="32">
      <c r="A32" s="11" t="inlineStr">
        <is>
          <t>Cek: R_T+R_S = N(N+1)/2</t>
        </is>
      </c>
      <c r="C32" s="13">
        <f>C30+C31</f>
        <v/>
      </c>
    </row>
    <row r="33">
      <c r="A33" s="3" t="inlineStr">
        <is>
          <t xml:space="preserve">  (harus =)</t>
        </is>
      </c>
      <c r="C33" s="13">
        <f>C29*(C29+1)/2</f>
        <v/>
      </c>
    </row>
    <row r="34">
      <c r="A34" s="11" t="inlineStr">
        <is>
          <t>U_T = n1*n2 + n1(n1+1)/2 - R_T</t>
        </is>
      </c>
      <c r="C34" s="13">
        <f>C27*C28+C27*(C27+1)/2-C30</f>
        <v/>
      </c>
    </row>
    <row r="35">
      <c r="A35" s="11" t="inlineStr">
        <is>
          <t>U_S = n1*n2 + n2(n2+1)/2 - R_S</t>
        </is>
      </c>
      <c r="C35" s="13">
        <f>C27*C28+C28*(C28+1)/2-C31</f>
        <v/>
      </c>
    </row>
    <row r="36">
      <c r="A36" s="3" t="inlineStr">
        <is>
          <t>Cek: U_T+U_S = n1*n2</t>
        </is>
      </c>
      <c r="C36" s="13">
        <f>C34+C35</f>
        <v/>
      </c>
    </row>
    <row r="37">
      <c r="A37" s="4" t="inlineStr">
        <is>
          <t>U = min(U_T, U_S)</t>
        </is>
      </c>
      <c r="C37" s="13">
        <f>MIN(C34,C35)</f>
        <v/>
      </c>
    </row>
    <row r="39">
      <c r="A39" s="4" t="inlineStr">
        <is>
          <t>KOREKSI TIES (dari frekuensi tiap skor)</t>
        </is>
      </c>
    </row>
    <row r="40">
      <c r="A40" s="14" t="inlineStr">
        <is>
          <t>Skor</t>
        </is>
      </c>
      <c r="B40" s="14" t="inlineStr">
        <is>
          <t>t = frekuensi (live)</t>
        </is>
      </c>
      <c r="C40" s="14" t="inlineStr">
        <is>
          <t>t^3 - t</t>
        </is>
      </c>
    </row>
    <row r="41">
      <c r="A41" s="9" t="n">
        <v>2</v>
      </c>
      <c r="B41" s="8">
        <f>COUNTIF($C$5:$C$24,2)</f>
        <v/>
      </c>
      <c r="C41" s="8">
        <f>B41^3-B41</f>
        <v/>
      </c>
    </row>
    <row r="42">
      <c r="A42" s="9" t="n">
        <v>3</v>
      </c>
      <c r="B42" s="8">
        <f>COUNTIF($C$5:$C$24,3)</f>
        <v/>
      </c>
      <c r="C42" s="8">
        <f>B42^3-B42</f>
        <v/>
      </c>
    </row>
    <row r="43">
      <c r="A43" s="9" t="n">
        <v>4</v>
      </c>
      <c r="B43" s="8">
        <f>COUNTIF($C$5:$C$24,4)</f>
        <v/>
      </c>
      <c r="C43" s="8">
        <f>B43^3-B43</f>
        <v/>
      </c>
    </row>
    <row r="44">
      <c r="A44" s="9" t="n">
        <v>5</v>
      </c>
      <c r="B44" s="8">
        <f>COUNTIF($C$5:$C$24,5)</f>
        <v/>
      </c>
      <c r="C44" s="8">
        <f>B44^3-B44</f>
        <v/>
      </c>
    </row>
    <row r="45">
      <c r="A45" s="11" t="inlineStr">
        <is>
          <t>Sum (t^3 - t)</t>
        </is>
      </c>
      <c r="C45" s="11">
        <f>SUM(C41:C44)</f>
        <v/>
      </c>
    </row>
    <row r="47">
      <c r="A47" s="4" t="inlineStr">
        <is>
          <t>APROKSIMASI NORMAL (dengan koreksi ties)</t>
        </is>
      </c>
    </row>
    <row r="48">
      <c r="A48" s="11" t="inlineStr">
        <is>
          <t>mu_U = n1*n2/2</t>
        </is>
      </c>
      <c r="C48" s="15">
        <f>C27*C28/2</f>
        <v/>
      </c>
    </row>
    <row r="49">
      <c r="A49" s="11" t="inlineStr">
        <is>
          <t>sigma^2 (ties) = (n1*n2/12)*[(N+1) - Σ(t³-t)/(N(N-1))]</t>
        </is>
      </c>
      <c r="C49" s="15">
        <f>(C27*C28/12)*((C29+1)-C45/(C29*(C29-1)))</f>
        <v/>
      </c>
    </row>
    <row r="50">
      <c r="A50" s="11" t="inlineStr">
        <is>
          <t>sigma (ties)</t>
        </is>
      </c>
      <c r="C50" s="15">
        <f>SQRT(C49)</f>
        <v/>
      </c>
    </row>
    <row r="51">
      <c r="A51" s="11" t="inlineStr">
        <is>
          <t>z = (U + 0,5 - mu_U)/sigma  (koreksi kontinuitas)</t>
        </is>
      </c>
      <c r="C51" s="15">
        <f>(C37+0.5-C48)/C50</f>
        <v/>
      </c>
    </row>
    <row r="52">
      <c r="A52" s="4" t="inlineStr">
        <is>
          <t>p-value (2 sisi) = 2*(1-NORMSDIST(|z|))</t>
        </is>
      </c>
      <c r="C52" s="16">
        <f>2*(1-NORMSDIST(ABS(C51)))</f>
        <v/>
      </c>
    </row>
    <row r="53">
      <c r="A53" s="11" t="inlineStr">
        <is>
          <t>Keputusan (alpha=0,05)</t>
        </is>
      </c>
      <c r="C53" s="11">
        <f>IF(C52&lt;0.05,"TOLAK H0 (distribusi beda)","Gagal tolak H0")</f>
        <v/>
      </c>
    </row>
    <row r="55">
      <c r="A55" s="11" t="inlineStr">
        <is>
          <t>Ukuran efek rank-biserial r = 1 - 2U/(n1*n2)</t>
        </is>
      </c>
      <c r="C55" s="15">
        <f>1-2*C37/(C27*C28)</f>
        <v/>
      </c>
    </row>
    <row r="57">
      <c r="A57" s="17" t="inlineStr">
        <is>
          <t>CATATAN: artikel salah jumlah (menulis R_T=83/R_S=127/U=28/p=0,082 -&gt; gagal tolak).</t>
        </is>
      </c>
    </row>
    <row r="58">
      <c r="A58" s="17" t="inlineStr">
        <is>
          <t>Suku rang yang artikel daftarkan sebenarnya = 77 &amp; 133. Nilai BENAR di atas: U=22, p=0,026 -&gt; TOLAK H0.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34" customWidth="1" min="1" max="1"/>
    <col width="8" customWidth="1" min="2" max="2"/>
    <col width="8" customWidth="1" min="3" max="3"/>
    <col width="12" customWidth="1" min="4" max="4"/>
    <col width="8" customWidth="1" min="5" max="5"/>
    <col width="16" customWidth="1" min="6" max="6"/>
    <col width="14" customWidth="1" min="7" max="7"/>
  </cols>
  <sheetData>
    <row r="1">
      <c r="A1" s="6" t="inlineStr">
        <is>
          <t>Wilcoxon Signed-Rank — Skor Ujian Pre/Post Pelatihan</t>
        </is>
      </c>
    </row>
    <row r="2">
      <c r="A2" s="3" t="inlineStr">
        <is>
          <t>d = Post - Pre -&gt; |d| -&gt; rang |d| (average-rank) -&gt; rang bertanda -&gt; W+ / W- -&gt; z -&gt; p.</t>
        </is>
      </c>
    </row>
    <row r="3">
      <c r="A3" s="3" t="inlineStr">
        <is>
          <t>Observasi dengan d=0 dikeluarkan (n disesuaikan). Di data ini tidak ada d=0.</t>
        </is>
      </c>
    </row>
    <row r="5">
      <c r="A5" s="7" t="inlineStr">
        <is>
          <t>Peserta</t>
        </is>
      </c>
      <c r="B5" s="7" t="inlineStr">
        <is>
          <t>Pre</t>
        </is>
      </c>
      <c r="C5" s="7" t="inlineStr">
        <is>
          <t>Post</t>
        </is>
      </c>
      <c r="D5" s="7" t="inlineStr">
        <is>
          <t>d = Post-Pre</t>
        </is>
      </c>
      <c r="E5" s="7" t="inlineStr">
        <is>
          <t>|d|</t>
        </is>
      </c>
      <c r="F5" s="7" t="inlineStr">
        <is>
          <t>Rang |d| (live)</t>
        </is>
      </c>
      <c r="G5" s="7" t="inlineStr">
        <is>
          <t>Rang bertanda</t>
        </is>
      </c>
    </row>
    <row r="6">
      <c r="A6" s="8" t="n">
        <v>1</v>
      </c>
      <c r="B6" s="9" t="n">
        <v>62</v>
      </c>
      <c r="C6" s="9" t="n">
        <v>70</v>
      </c>
      <c r="D6" s="8">
        <f>C6-B6</f>
        <v/>
      </c>
      <c r="E6" s="8">
        <f>ABS(D6)</f>
        <v/>
      </c>
      <c r="F6" s="10">
        <f>IF(E6=0,"",COUNTIF($E$6:$E$14,"&lt;"&amp;E6)+(COUNTIF($E$6:$E$14,"="&amp;E6)+1)/2)</f>
        <v/>
      </c>
      <c r="G6" s="10">
        <f>IF(D6=0,"",SIGN(D6)*F6)</f>
        <v/>
      </c>
    </row>
    <row r="7">
      <c r="A7" s="8" t="n">
        <v>2</v>
      </c>
      <c r="B7" s="9" t="n">
        <v>65</v>
      </c>
      <c r="C7" s="9" t="n">
        <v>68</v>
      </c>
      <c r="D7" s="8">
        <f>C7-B7</f>
        <v/>
      </c>
      <c r="E7" s="8">
        <f>ABS(D7)</f>
        <v/>
      </c>
      <c r="F7" s="10">
        <f>IF(E7=0,"",COUNTIF($E$6:$E$14,"&lt;"&amp;E7)+(COUNTIF($E$6:$E$14,"="&amp;E7)+1)/2)</f>
        <v/>
      </c>
      <c r="G7" s="10">
        <f>IF(D7=0,"",SIGN(D7)*F7)</f>
        <v/>
      </c>
    </row>
    <row r="8">
      <c r="A8" s="8" t="n">
        <v>3</v>
      </c>
      <c r="B8" s="9" t="n">
        <v>70</v>
      </c>
      <c r="C8" s="9" t="n">
        <v>75</v>
      </c>
      <c r="D8" s="8">
        <f>C8-B8</f>
        <v/>
      </c>
      <c r="E8" s="8">
        <f>ABS(D8)</f>
        <v/>
      </c>
      <c r="F8" s="10">
        <f>IF(E8=0,"",COUNTIF($E$6:$E$14,"&lt;"&amp;E8)+(COUNTIF($E$6:$E$14,"="&amp;E8)+1)/2)</f>
        <v/>
      </c>
      <c r="G8" s="10">
        <f>IF(D8=0,"",SIGN(D8)*F8)</f>
        <v/>
      </c>
    </row>
    <row r="9">
      <c r="A9" s="8" t="n">
        <v>4</v>
      </c>
      <c r="B9" s="9" t="n">
        <v>58</v>
      </c>
      <c r="C9" s="9" t="n">
        <v>60</v>
      </c>
      <c r="D9" s="8">
        <f>C9-B9</f>
        <v/>
      </c>
      <c r="E9" s="8">
        <f>ABS(D9)</f>
        <v/>
      </c>
      <c r="F9" s="10">
        <f>IF(E9=0,"",COUNTIF($E$6:$E$14,"&lt;"&amp;E9)+(COUNTIF($E$6:$E$14,"="&amp;E9)+1)/2)</f>
        <v/>
      </c>
      <c r="G9" s="10">
        <f>IF(D9=0,"",SIGN(D9)*F9)</f>
        <v/>
      </c>
    </row>
    <row r="10">
      <c r="A10" s="8" t="n">
        <v>5</v>
      </c>
      <c r="B10" s="9" t="n">
        <v>68</v>
      </c>
      <c r="C10" s="9" t="n">
        <v>82</v>
      </c>
      <c r="D10" s="8">
        <f>C10-B10</f>
        <v/>
      </c>
      <c r="E10" s="8">
        <f>ABS(D10)</f>
        <v/>
      </c>
      <c r="F10" s="10">
        <f>IF(E10=0,"",COUNTIF($E$6:$E$14,"&lt;"&amp;E10)+(COUNTIF($E$6:$E$14,"="&amp;E10)+1)/2)</f>
        <v/>
      </c>
      <c r="G10" s="10">
        <f>IF(D10=0,"",SIGN(D10)*F10)</f>
        <v/>
      </c>
    </row>
    <row r="11">
      <c r="A11" s="8" t="n">
        <v>6</v>
      </c>
      <c r="B11" s="9" t="n">
        <v>72</v>
      </c>
      <c r="C11" s="9" t="n">
        <v>71</v>
      </c>
      <c r="D11" s="8">
        <f>C11-B11</f>
        <v/>
      </c>
      <c r="E11" s="8">
        <f>ABS(D11)</f>
        <v/>
      </c>
      <c r="F11" s="10">
        <f>IF(E11=0,"",COUNTIF($E$6:$E$14,"&lt;"&amp;E11)+(COUNTIF($E$6:$E$14,"="&amp;E11)+1)/2)</f>
        <v/>
      </c>
      <c r="G11" s="10">
        <f>IF(D11=0,"",SIGN(D11)*F11)</f>
        <v/>
      </c>
    </row>
    <row r="12">
      <c r="A12" s="8" t="n">
        <v>7</v>
      </c>
      <c r="B12" s="9" t="n">
        <v>64</v>
      </c>
      <c r="C12" s="9" t="n">
        <v>78</v>
      </c>
      <c r="D12" s="8">
        <f>C12-B12</f>
        <v/>
      </c>
      <c r="E12" s="8">
        <f>ABS(D12)</f>
        <v/>
      </c>
      <c r="F12" s="10">
        <f>IF(E12=0,"",COUNTIF($E$6:$E$14,"&lt;"&amp;E12)+(COUNTIF($E$6:$E$14,"="&amp;E12)+1)/2)</f>
        <v/>
      </c>
      <c r="G12" s="10">
        <f>IF(D12=0,"",SIGN(D12)*F12)</f>
        <v/>
      </c>
    </row>
    <row r="13">
      <c r="A13" s="8" t="n">
        <v>8</v>
      </c>
      <c r="B13" s="9" t="n">
        <v>60</v>
      </c>
      <c r="C13" s="9" t="n">
        <v>62</v>
      </c>
      <c r="D13" s="8">
        <f>C13-B13</f>
        <v/>
      </c>
      <c r="E13" s="8">
        <f>ABS(D13)</f>
        <v/>
      </c>
      <c r="F13" s="10">
        <f>IF(E13=0,"",COUNTIF($E$6:$E$14,"&lt;"&amp;E13)+(COUNTIF($E$6:$E$14,"="&amp;E13)+1)/2)</f>
        <v/>
      </c>
      <c r="G13" s="10">
        <f>IF(D13=0,"",SIGN(D13)*F13)</f>
        <v/>
      </c>
    </row>
    <row r="14">
      <c r="A14" s="8" t="n">
        <v>9</v>
      </c>
      <c r="B14" s="9" t="n">
        <v>75</v>
      </c>
      <c r="C14" s="9" t="n">
        <v>80</v>
      </c>
      <c r="D14" s="8">
        <f>C14-B14</f>
        <v/>
      </c>
      <c r="E14" s="8">
        <f>ABS(D14)</f>
        <v/>
      </c>
      <c r="F14" s="10">
        <f>IF(E14=0,"",COUNTIF($E$6:$E$14,"&lt;"&amp;E14)+(COUNTIF($E$6:$E$14,"="&amp;E14)+1)/2)</f>
        <v/>
      </c>
      <c r="G14" s="10">
        <f>IF(D14=0,"",SIGN(D14)*F14)</f>
        <v/>
      </c>
    </row>
    <row r="16">
      <c r="A16" s="4" t="inlineStr">
        <is>
          <t>STATISTIK UJI</t>
        </is>
      </c>
    </row>
    <row r="17">
      <c r="A17" s="11" t="inlineStr">
        <is>
          <t>n (pasangan dengan d&lt;&gt;0)</t>
        </is>
      </c>
      <c r="D17" s="11">
        <f>COUNTIF($D$6:$D$14,"&lt;&gt;0")</f>
        <v/>
      </c>
    </row>
    <row r="18">
      <c r="A18" s="11" t="inlineStr">
        <is>
          <t>W+ = jumlah rang bertanda positif</t>
        </is>
      </c>
      <c r="D18" s="13">
        <f>SUMIF($G$6:$G$14,"&gt;0")</f>
        <v/>
      </c>
    </row>
    <row r="19">
      <c r="A19" s="11" t="inlineStr">
        <is>
          <t>W- = |jumlah rang bertanda negatif|</t>
        </is>
      </c>
      <c r="D19" s="13">
        <f>ABS(SUMIF($G$6:$G$14,"&lt;0"))</f>
        <v/>
      </c>
    </row>
    <row r="20">
      <c r="A20" s="3" t="inlineStr">
        <is>
          <t>Cek: W+ + W- = n(n+1)/2</t>
        </is>
      </c>
      <c r="D20" s="13">
        <f>D18+D19</f>
        <v/>
      </c>
    </row>
    <row r="21">
      <c r="A21" s="3" t="inlineStr">
        <is>
          <t xml:space="preserve">  (harus =)</t>
        </is>
      </c>
      <c r="D21" s="13">
        <f>D17*(D17+1)/2</f>
        <v/>
      </c>
    </row>
    <row r="22">
      <c r="A22" s="4" t="inlineStr">
        <is>
          <t>W = min(W+, W-)</t>
        </is>
      </c>
      <c r="D22" s="13">
        <f>MIN(D18,D19)</f>
        <v/>
      </c>
    </row>
    <row r="24">
      <c r="A24" s="4" t="inlineStr">
        <is>
          <t>APROKSIMASI NORMAL</t>
        </is>
      </c>
    </row>
    <row r="25">
      <c r="A25" s="11" t="inlineStr">
        <is>
          <t>mu_W = n(n+1)/4</t>
        </is>
      </c>
      <c r="D25" s="15">
        <f>D17*(D17+1)/4</f>
        <v/>
      </c>
    </row>
    <row r="26">
      <c r="A26" s="11" t="inlineStr">
        <is>
          <t>sigma_W = sqrt(n(n+1)(2n+1)/24)</t>
        </is>
      </c>
      <c r="D26" s="15">
        <f>SQRT(D17*(D17+1)*(2*D17+1)/24)</f>
        <v/>
      </c>
    </row>
    <row r="27">
      <c r="A27" s="11" t="inlineStr">
        <is>
          <t>z = (W - mu_W)/sigma_W</t>
        </is>
      </c>
      <c r="D27" s="15">
        <f>(D22-D25)/D26</f>
        <v/>
      </c>
    </row>
    <row r="28">
      <c r="A28" s="4" t="inlineStr">
        <is>
          <t>p-value (2 sisi)</t>
        </is>
      </c>
      <c r="D28" s="16">
        <f>2*(1-NORMSDIST(ABS(D27)))</f>
        <v/>
      </c>
    </row>
    <row r="29">
      <c r="A29" s="11" t="inlineStr">
        <is>
          <t>Keputusan (alpha=0,05)</t>
        </is>
      </c>
      <c r="D29" s="11">
        <f>IF(D28&lt;0.05,"TOLAK H0 (ada perubahan)","Gagal tolak H0")</f>
        <v/>
      </c>
    </row>
    <row r="30">
      <c r="A30" s="11" t="inlineStr">
        <is>
          <t>Ukuran efek r = |z|/sqrt(n)</t>
        </is>
      </c>
      <c r="D30" s="15">
        <f>ABS(D27)/SQRT(D17)</f>
        <v/>
      </c>
    </row>
    <row r="32">
      <c r="A32" s="3" t="inlineStr">
        <is>
          <t>Cek terhadap artikel: W=1, z=-2,55, p=0,011, r=0,85 -&gt; TOLAK H0 (COCOK PERSIS).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22" customWidth="1" min="3" max="3"/>
    <col width="20" customWidth="1" min="4" max="4"/>
  </cols>
  <sheetData>
    <row r="1">
      <c r="A1" s="6" t="inlineStr">
        <is>
          <t>Kruskal-Wallis H — Durasi Pengiriman 3 Ekspedisi</t>
        </is>
      </c>
    </row>
    <row r="2">
      <c r="A2" s="3" t="inlineStr">
        <is>
          <t>Data mentah (hari) -&gt; rang gabungan (average-rank) -&gt; R per grup -&gt; H -&gt; koreksi ties -&gt; p (chi-square).</t>
        </is>
      </c>
    </row>
    <row r="4">
      <c r="A4" s="7" t="inlineStr">
        <is>
          <t>No</t>
        </is>
      </c>
      <c r="B4" s="7" t="inlineStr">
        <is>
          <t>Ekspedisi</t>
        </is>
      </c>
      <c r="C4" s="7" t="inlineStr">
        <is>
          <t>Durasi (hari)</t>
        </is>
      </c>
      <c r="D4" s="7" t="inlineStr">
        <is>
          <t>Rang (average-rank, live)</t>
        </is>
      </c>
    </row>
    <row r="5">
      <c r="A5" s="8" t="n">
        <v>1</v>
      </c>
      <c r="B5" s="9" t="inlineStr">
        <is>
          <t>JNE</t>
        </is>
      </c>
      <c r="C5" s="9" t="n">
        <v>3</v>
      </c>
      <c r="D5" s="10">
        <f>COUNTIF($C$5:$C$22,"&lt;"&amp;C5)+(COUNTIF($C$5:$C$22,"="&amp;C5)+1)/2</f>
        <v/>
      </c>
    </row>
    <row r="6">
      <c r="A6" s="8" t="n">
        <v>2</v>
      </c>
      <c r="B6" s="9" t="inlineStr">
        <is>
          <t>JNE</t>
        </is>
      </c>
      <c r="C6" s="9" t="n">
        <v>4</v>
      </c>
      <c r="D6" s="10">
        <f>COUNTIF($C$5:$C$22,"&lt;"&amp;C6)+(COUNTIF($C$5:$C$22,"="&amp;C6)+1)/2</f>
        <v/>
      </c>
    </row>
    <row r="7">
      <c r="A7" s="8" t="n">
        <v>3</v>
      </c>
      <c r="B7" s="9" t="inlineStr">
        <is>
          <t>JNE</t>
        </is>
      </c>
      <c r="C7" s="9" t="n">
        <v>3</v>
      </c>
      <c r="D7" s="10">
        <f>COUNTIF($C$5:$C$22,"&lt;"&amp;C7)+(COUNTIF($C$5:$C$22,"="&amp;C7)+1)/2</f>
        <v/>
      </c>
    </row>
    <row r="8">
      <c r="A8" s="8" t="n">
        <v>4</v>
      </c>
      <c r="B8" s="9" t="inlineStr">
        <is>
          <t>JNE</t>
        </is>
      </c>
      <c r="C8" s="9" t="n">
        <v>5</v>
      </c>
      <c r="D8" s="10">
        <f>COUNTIF($C$5:$C$22,"&lt;"&amp;C8)+(COUNTIF($C$5:$C$22,"="&amp;C8)+1)/2</f>
        <v/>
      </c>
    </row>
    <row r="9">
      <c r="A9" s="8" t="n">
        <v>5</v>
      </c>
      <c r="B9" s="9" t="inlineStr">
        <is>
          <t>JNE</t>
        </is>
      </c>
      <c r="C9" s="9" t="n">
        <v>4</v>
      </c>
      <c r="D9" s="10">
        <f>COUNTIF($C$5:$C$22,"&lt;"&amp;C9)+(COUNTIF($C$5:$C$22,"="&amp;C9)+1)/2</f>
        <v/>
      </c>
    </row>
    <row r="10">
      <c r="A10" s="8" t="n">
        <v>6</v>
      </c>
      <c r="B10" s="9" t="inlineStr">
        <is>
          <t>JNE</t>
        </is>
      </c>
      <c r="C10" s="9" t="n">
        <v>3</v>
      </c>
      <c r="D10" s="10">
        <f>COUNTIF($C$5:$C$22,"&lt;"&amp;C10)+(COUNTIF($C$5:$C$22,"="&amp;C10)+1)/2</f>
        <v/>
      </c>
    </row>
    <row r="11">
      <c r="A11" s="8" t="n">
        <v>7</v>
      </c>
      <c r="B11" s="9" t="inlineStr">
        <is>
          <t>J&amp;T</t>
        </is>
      </c>
      <c r="C11" s="9" t="n">
        <v>2</v>
      </c>
      <c r="D11" s="10">
        <f>COUNTIF($C$5:$C$22,"&lt;"&amp;C11)+(COUNTIF($C$5:$C$22,"="&amp;C11)+1)/2</f>
        <v/>
      </c>
    </row>
    <row r="12">
      <c r="A12" s="8" t="n">
        <v>8</v>
      </c>
      <c r="B12" s="9" t="inlineStr">
        <is>
          <t>J&amp;T</t>
        </is>
      </c>
      <c r="C12" s="9" t="n">
        <v>3</v>
      </c>
      <c r="D12" s="10">
        <f>COUNTIF($C$5:$C$22,"&lt;"&amp;C12)+(COUNTIF($C$5:$C$22,"="&amp;C12)+1)/2</f>
        <v/>
      </c>
    </row>
    <row r="13">
      <c r="A13" s="8" t="n">
        <v>9</v>
      </c>
      <c r="B13" s="9" t="inlineStr">
        <is>
          <t>J&amp;T</t>
        </is>
      </c>
      <c r="C13" s="9" t="n">
        <v>2</v>
      </c>
      <c r="D13" s="10">
        <f>COUNTIF($C$5:$C$22,"&lt;"&amp;C13)+(COUNTIF($C$5:$C$22,"="&amp;C13)+1)/2</f>
        <v/>
      </c>
    </row>
    <row r="14">
      <c r="A14" s="8" t="n">
        <v>10</v>
      </c>
      <c r="B14" s="9" t="inlineStr">
        <is>
          <t>J&amp;T</t>
        </is>
      </c>
      <c r="C14" s="9" t="n">
        <v>4</v>
      </c>
      <c r="D14" s="10">
        <f>COUNTIF($C$5:$C$22,"&lt;"&amp;C14)+(COUNTIF($C$5:$C$22,"="&amp;C14)+1)/2</f>
        <v/>
      </c>
    </row>
    <row r="15">
      <c r="A15" s="8" t="n">
        <v>11</v>
      </c>
      <c r="B15" s="9" t="inlineStr">
        <is>
          <t>J&amp;T</t>
        </is>
      </c>
      <c r="C15" s="9" t="n">
        <v>3</v>
      </c>
      <c r="D15" s="10">
        <f>COUNTIF($C$5:$C$22,"&lt;"&amp;C15)+(COUNTIF($C$5:$C$22,"="&amp;C15)+1)/2</f>
        <v/>
      </c>
    </row>
    <row r="16">
      <c r="A16" s="8" t="n">
        <v>12</v>
      </c>
      <c r="B16" s="9" t="inlineStr">
        <is>
          <t>J&amp;T</t>
        </is>
      </c>
      <c r="C16" s="9" t="n">
        <v>2</v>
      </c>
      <c r="D16" s="10">
        <f>COUNTIF($C$5:$C$22,"&lt;"&amp;C16)+(COUNTIF($C$5:$C$22,"="&amp;C16)+1)/2</f>
        <v/>
      </c>
    </row>
    <row r="17">
      <c r="A17" s="8" t="n">
        <v>13</v>
      </c>
      <c r="B17" s="9" t="inlineStr">
        <is>
          <t>SiCepat</t>
        </is>
      </c>
      <c r="C17" s="9" t="n">
        <v>2</v>
      </c>
      <c r="D17" s="10">
        <f>COUNTIF($C$5:$C$22,"&lt;"&amp;C17)+(COUNTIF($C$5:$C$22,"="&amp;C17)+1)/2</f>
        <v/>
      </c>
    </row>
    <row r="18">
      <c r="A18" s="8" t="n">
        <v>14</v>
      </c>
      <c r="B18" s="9" t="inlineStr">
        <is>
          <t>SiCepat</t>
        </is>
      </c>
      <c r="C18" s="9" t="n">
        <v>2</v>
      </c>
      <c r="D18" s="10">
        <f>COUNTIF($C$5:$C$22,"&lt;"&amp;C18)+(COUNTIF($C$5:$C$22,"="&amp;C18)+1)/2</f>
        <v/>
      </c>
    </row>
    <row r="19">
      <c r="A19" s="8" t="n">
        <v>15</v>
      </c>
      <c r="B19" s="9" t="inlineStr">
        <is>
          <t>SiCepat</t>
        </is>
      </c>
      <c r="C19" s="9" t="n">
        <v>3</v>
      </c>
      <c r="D19" s="10">
        <f>COUNTIF($C$5:$C$22,"&lt;"&amp;C19)+(COUNTIF($C$5:$C$22,"="&amp;C19)+1)/2</f>
        <v/>
      </c>
    </row>
    <row r="20">
      <c r="A20" s="8" t="n">
        <v>16</v>
      </c>
      <c r="B20" s="9" t="inlineStr">
        <is>
          <t>SiCepat</t>
        </is>
      </c>
      <c r="C20" s="9" t="n">
        <v>2</v>
      </c>
      <c r="D20" s="10">
        <f>COUNTIF($C$5:$C$22,"&lt;"&amp;C20)+(COUNTIF($C$5:$C$22,"="&amp;C20)+1)/2</f>
        <v/>
      </c>
    </row>
    <row r="21">
      <c r="A21" s="8" t="n">
        <v>17</v>
      </c>
      <c r="B21" s="9" t="inlineStr">
        <is>
          <t>SiCepat</t>
        </is>
      </c>
      <c r="C21" s="9" t="n">
        <v>3</v>
      </c>
      <c r="D21" s="10">
        <f>COUNTIF($C$5:$C$22,"&lt;"&amp;C21)+(COUNTIF($C$5:$C$22,"="&amp;C21)+1)/2</f>
        <v/>
      </c>
    </row>
    <row r="22">
      <c r="A22" s="8" t="n">
        <v>18</v>
      </c>
      <c r="B22" s="9" t="inlineStr">
        <is>
          <t>SiCepat</t>
        </is>
      </c>
      <c r="C22" s="9" t="n">
        <v>2</v>
      </c>
      <c r="D22" s="10">
        <f>COUNTIF($C$5:$C$22,"&lt;"&amp;C22)+(COUNTIF($C$5:$C$22,"="&amp;C22)+1)/2</f>
        <v/>
      </c>
    </row>
    <row r="24">
      <c r="A24" s="4" t="inlineStr">
        <is>
          <t>JUMLAH RANG PER GRUP</t>
        </is>
      </c>
    </row>
    <row r="25">
      <c r="A25" s="11" t="inlineStr">
        <is>
          <t>R_JNE</t>
        </is>
      </c>
      <c r="D25" s="13">
        <f>SUMIF($B$5:$B$22,"JNE",$D$5:$D$22)</f>
        <v/>
      </c>
    </row>
    <row r="26">
      <c r="A26" s="11" t="inlineStr">
        <is>
          <t>R_J&amp;T</t>
        </is>
      </c>
      <c r="D26" s="13">
        <f>SUMIF($B$5:$B$22,"J&amp;T",$D$5:$D$22)</f>
        <v/>
      </c>
    </row>
    <row r="27">
      <c r="A27" s="11" t="inlineStr">
        <is>
          <t>R_SiCepat</t>
        </is>
      </c>
      <c r="D27" s="13">
        <f>SUMIF($B$5:$B$22,"SiCepat",$D$5:$D$22)</f>
        <v/>
      </c>
    </row>
    <row r="28">
      <c r="A28" s="3" t="inlineStr">
        <is>
          <t>Cek: total = N(N+1)/2</t>
        </is>
      </c>
      <c r="D28" s="13">
        <f>D25+D26+D27</f>
        <v/>
      </c>
    </row>
    <row r="29">
      <c r="A29" s="11" t="inlineStr">
        <is>
          <t>n per grup</t>
        </is>
      </c>
      <c r="D29" s="12" t="n">
        <v>6</v>
      </c>
    </row>
    <row r="30">
      <c r="A30" s="11" t="inlineStr">
        <is>
          <t>N total</t>
        </is>
      </c>
      <c r="D30" s="12" t="n">
        <v>18</v>
      </c>
    </row>
    <row r="32">
      <c r="A32" s="4" t="inlineStr">
        <is>
          <t>STATISTIK H</t>
        </is>
      </c>
    </row>
    <row r="33">
      <c r="A33" s="4" t="inlineStr">
        <is>
          <t>H = 12/(N(N+1)) * Σ(R_i²/n_i) - 3(N+1)</t>
        </is>
      </c>
      <c r="D33" s="15">
        <f>12/(D30*(D30+1))*(D25^2/D29+D26^2/D29+D27^2/D29)-3*(D30+1)</f>
        <v/>
      </c>
    </row>
    <row r="35">
      <c r="A35" s="4" t="inlineStr">
        <is>
          <t>KOREKSI TIES</t>
        </is>
      </c>
    </row>
    <row r="36">
      <c r="A36" s="14" t="inlineStr">
        <is>
          <t>Durasi</t>
        </is>
      </c>
      <c r="B36" s="14" t="inlineStr">
        <is>
          <t>t = frekuensi (live)</t>
        </is>
      </c>
      <c r="C36" s="14" t="inlineStr">
        <is>
          <t>t^3 - t</t>
        </is>
      </c>
    </row>
    <row r="37">
      <c r="A37" s="9" t="n">
        <v>2</v>
      </c>
      <c r="B37" s="8">
        <f>COUNTIF($C$5:$C$22,2)</f>
        <v/>
      </c>
      <c r="C37" s="8">
        <f>B37^3-B37</f>
        <v/>
      </c>
    </row>
    <row r="38">
      <c r="A38" s="9" t="n">
        <v>3</v>
      </c>
      <c r="B38" s="8">
        <f>COUNTIF($C$5:$C$22,3)</f>
        <v/>
      </c>
      <c r="C38" s="8">
        <f>B38^3-B38</f>
        <v/>
      </c>
    </row>
    <row r="39">
      <c r="A39" s="9" t="n">
        <v>4</v>
      </c>
      <c r="B39" s="8">
        <f>COUNTIF($C$5:$C$22,4)</f>
        <v/>
      </c>
      <c r="C39" s="8">
        <f>B39^3-B39</f>
        <v/>
      </c>
    </row>
    <row r="40">
      <c r="A40" s="9" t="n">
        <v>5</v>
      </c>
      <c r="B40" s="8">
        <f>COUNTIF($C$5:$C$22,5)</f>
        <v/>
      </c>
      <c r="C40" s="8">
        <f>B40^3-B40</f>
        <v/>
      </c>
    </row>
    <row r="41">
      <c r="A41" s="11" t="inlineStr">
        <is>
          <t>Sum (t^3 - t)</t>
        </is>
      </c>
      <c r="D41" s="11">
        <f>SUM(C37:C40)</f>
        <v/>
      </c>
    </row>
    <row r="43">
      <c r="A43" s="4" t="inlineStr">
        <is>
          <t>HASIL AKHIR</t>
        </is>
      </c>
    </row>
    <row r="44">
      <c r="A44" s="11" t="inlineStr">
        <is>
          <t>Faktor koreksi = 1 - Σ(t³-t)/(N³-N)</t>
        </is>
      </c>
      <c r="D44" s="16">
        <f>1-D41/(D30^3-D30)</f>
        <v/>
      </c>
    </row>
    <row r="45">
      <c r="A45" s="4" t="inlineStr">
        <is>
          <t>H terkoreksi = H / faktor</t>
        </is>
      </c>
      <c r="D45" s="15">
        <f>D33/D44</f>
        <v/>
      </c>
    </row>
    <row r="46">
      <c r="A46" s="11" t="inlineStr">
        <is>
          <t>df = k - 1</t>
        </is>
      </c>
      <c r="D46" s="12" t="n">
        <v>2</v>
      </c>
    </row>
    <row r="47">
      <c r="A47" s="11" t="inlineStr">
        <is>
          <t>Nilai kritis chi-square (0,05; df=2)</t>
        </is>
      </c>
      <c r="D47" s="15">
        <f>CHIINV(0.05,D46)</f>
        <v/>
      </c>
    </row>
    <row r="48">
      <c r="A48" s="4" t="inlineStr">
        <is>
          <t>p-value = CHIDIST(H_koreksi, df)</t>
        </is>
      </c>
      <c r="D48" s="16">
        <f>CHIDIST(D45,D46)</f>
        <v/>
      </c>
    </row>
    <row r="49">
      <c r="A49" s="11" t="inlineStr">
        <is>
          <t>Keputusan (alpha=0,05)</t>
        </is>
      </c>
      <c r="D49" s="11">
        <f>IF(D48&lt;0.05,"TOLAK H0 (min. 1 grup beda)","Gagal tolak H0")</f>
        <v/>
      </c>
    </row>
    <row r="50">
      <c r="A50" s="11" t="inlineStr">
        <is>
          <t>Ukuran efek eta² = (H-k+1)/(N-k)</t>
        </is>
      </c>
      <c r="D50" s="15">
        <f>(D45-3+1)/(D30-3)</f>
        <v/>
      </c>
    </row>
    <row r="52">
      <c r="A52" s="17" t="inlineStr">
        <is>
          <t>CATATAN: artikel memakai rang R=46,5/68/56,5 (mustahil: JNE terlama = rang tertinggi).</t>
        </is>
      </c>
    </row>
    <row r="53">
      <c r="A53" s="17" t="inlineStr">
        <is>
          <t>Nilai BENAR (live): R=83/50/38, H=6,35, H terkoreksi=7,22 &gt; 5,991 -&gt; TOLAK H0.</t>
        </is>
      </c>
    </row>
    <row r="54">
      <c r="A54" s="17" t="inlineStr">
        <is>
          <t>(Artikel keliru menyimpulkan 'gagal tolak' dengan H=1,54.)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2026-07-19T18:17:40Z</dcterms:created>
  <dcterms:modified xmlns:dcterms="http://purl.org/dc/terms/" xmlns:xsi="http://www.w3.org/2001/XMLSchema-instance" xsi:type="dcterms:W3CDTF">2026-07-19T18:17:40Z</dcterms:modified>
</cp:coreProperties>
</file>