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PETUNJUK" sheetId="1" state="visible" r:id="rId1"/>
    <sheet xmlns:r="http://schemas.openxmlformats.org/officeDocument/2006/relationships" name="2_NILAI" sheetId="2" state="visible" r:id="rId2"/>
    <sheet xmlns:r="http://schemas.openxmlformats.org/officeDocument/2006/relationships" name="3_GAJI" sheetId="3" state="visible" r:id="rId3"/>
    <sheet xmlns:r="http://schemas.openxmlformats.org/officeDocument/2006/relationships" name="4_KALKULATOR" sheetId="4" state="visible" r:id="rId4"/>
    <sheet xmlns:r="http://schemas.openxmlformats.org/officeDocument/2006/relationships" name="5_RUMU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"/>
    <numFmt numFmtId="165" formatCode="0.00&quot;%&quot;"/>
  </numFmts>
  <fonts count="8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1F4E79"/>
      <sz val="11"/>
    </font>
    <font>
      <name val="Consolas"/>
      <color rgb="00000000"/>
      <sz val="10"/>
    </font>
  </fonts>
  <fills count="7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E3F2FD"/>
      </patternFill>
    </fill>
    <fill>
      <patternFill patternType="solid">
        <fgColor rgb="00FFF59D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1" fontId="6" fillId="5" borderId="1" applyAlignment="1" pivotButton="0" quotePrefix="0" xfId="0">
      <alignment horizontal="center" vertical="center" wrapText="1"/>
    </xf>
    <xf numFmtId="1" fontId="4" fillId="0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2" fontId="4" fillId="0" borderId="1" applyAlignment="1" pivotButton="0" quotePrefix="0" xfId="0">
      <alignment horizontal="center" vertical="center" wrapText="1"/>
    </xf>
    <xf numFmtId="2" fontId="4" fillId="6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2" fontId="6" fillId="5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88" customWidth="1" min="3" max="3"/>
  </cols>
  <sheetData>
    <row r="2" ht="30" customHeight="1">
      <c r="B2" s="1" t="inlineStr">
        <is>
          <t>STATISTIK DESKRIPTIF CALCULATOR — DARI NOL</t>
        </is>
      </c>
    </row>
    <row r="3">
      <c r="B3" s="2" t="inlineStr">
        <is>
          <t>Mean (aritmetik/geometrik/harmonik) · Median · Modus · Varians · Simpangan Baku · CV · Skewness · Kurtosis</t>
        </is>
      </c>
    </row>
    <row r="5">
      <c r="B5" s="3" t="inlineStr">
        <is>
          <t>PAKAI CARA INI:</t>
        </is>
      </c>
    </row>
    <row r="6">
      <c r="B6" s="4" t="inlineStr">
        <is>
          <t>1. 2_NILAI</t>
        </is>
      </c>
      <c r="C6" s="5" t="inlineStr">
        <is>
          <t>Dataset contoh A: 30 nilai ujian Statistik. Semua metrik sudah terhitung otomatis. Ubah satu nilai di kolom B — semua sel hasil mengalir ulang.</t>
        </is>
      </c>
    </row>
    <row r="7">
      <c r="B7" s="4" t="inlineStr">
        <is>
          <t>2. 3_GAJI</t>
        </is>
      </c>
      <c r="C7" s="5" t="inlineStr">
        <is>
          <t>Dataset contoh B: 20 gaji karyawan (Rp juta/bln). Contoh data miring kanan (right-skewed) — lihat mean &gt; median, skewness tinggi.</t>
        </is>
      </c>
    </row>
    <row r="8">
      <c r="B8" s="4" t="inlineStr">
        <is>
          <t>3. 4_KALKULATOR</t>
        </is>
      </c>
      <c r="C8" s="5" t="inlineStr">
        <is>
          <t>Tempel data ANDA di kolom B (biru, maks. 100 angka). Semua 18 metrik terhitung otomatis: pusat, sebaran, bentuk, kuartil.</t>
        </is>
      </c>
    </row>
    <row r="9">
      <c r="B9" s="4" t="inlineStr">
        <is>
          <t>4. 5_RUMUS</t>
        </is>
      </c>
      <c r="C9" s="5" t="inlineStr">
        <is>
          <t>Lembar referensi rumus Excel, definisi tiap metrik, dan aturan interpretasi skewness &amp; kurtosis.</t>
        </is>
      </c>
    </row>
    <row r="11">
      <c r="B11" s="6" t="inlineStr">
        <is>
          <t>LEGENDA WARNA:</t>
        </is>
      </c>
    </row>
    <row r="12">
      <c r="B12" s="7" t="inlineStr">
        <is>
          <t>Input (boleh diubah)</t>
        </is>
      </c>
      <c r="C12" s="5" t="inlineStr">
        <is>
          <t>Sel biru muda = data mentah / input Anda. Bebas diubah, ditambah, dikosongkan.</t>
        </is>
      </c>
    </row>
    <row r="13">
      <c r="B13" s="8" t="inlineStr">
        <is>
          <t>Formula hidup</t>
        </is>
      </c>
      <c r="C13" s="5" t="inlineStr">
        <is>
          <t>Sel kuning = hasil kunci (mean, median, std). Jangan diketik ulang — semua via =AVERAGE(), =VAR.S(), dll.</t>
        </is>
      </c>
    </row>
    <row r="14">
      <c r="B14" s="9" t="inlineStr">
        <is>
          <t>Header / sub-judul</t>
        </is>
      </c>
      <c r="C14" s="5" t="inlineStr">
        <is>
          <t>Sel hijau band = sub-judul bagian (PUSAT / SEBARAN / BENTUK).</t>
        </is>
      </c>
    </row>
    <row r="16">
      <c r="B16" s="6" t="inlineStr">
        <is>
          <t>RUMUS YANG DIPAKAI (preview):</t>
        </is>
      </c>
    </row>
    <row r="17">
      <c r="C17" s="10" t="inlineStr">
        <is>
          <t>AVERAGE(B5:Bn)     = mean aritmetik      MEDIAN(B5:Bn)   = nilai tengah</t>
        </is>
      </c>
    </row>
    <row r="18">
      <c r="C18" s="10" t="inlineStr">
        <is>
          <t>MODE.SNGL(B5:Bn)   = modus (paling sering)   GEOMEAN / HARMEAN = mean geometrik/harmonik</t>
        </is>
      </c>
    </row>
    <row r="19">
      <c r="C19" s="10" t="inlineStr">
        <is>
          <t>VAR.P / VAR.S      = varians populasi / sampel   STDEV.P / STDEV.S = simpangan baku</t>
        </is>
      </c>
    </row>
    <row r="20">
      <c r="C20" s="10" t="inlineStr">
        <is>
          <t>SKEW(B5:Bn)        = kemiringan (sample-adjusted)   KURT(B5:Bn) = kurtosis berlebih</t>
        </is>
      </c>
    </row>
    <row r="21">
      <c r="C21" s="10" t="inlineStr">
        <is>
          <t>QUARTILE.INC(B5:Bn;1|2|3) = kuartil Q1/Q2/Q3   MIN / MAX = nilai ekstrim</t>
        </is>
      </c>
    </row>
    <row r="22">
      <c r="C22" s="10" t="inlineStr">
        <is>
          <t>Kapasitas kalkulator umum: 100 angka. Kosongkan sel bila data Anda lebih sedikit.</t>
        </is>
      </c>
    </row>
  </sheetData>
  <mergeCells count="2"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3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6" customWidth="1" min="3" max="3"/>
    <col width="26" customWidth="1" min="4" max="4"/>
    <col width="3" customWidth="1" min="5" max="5"/>
    <col width="8" customWidth="1" min="6" max="6"/>
  </cols>
  <sheetData>
    <row r="2" ht="26" customHeight="1">
      <c r="B2" s="1" t="inlineStr">
        <is>
          <t>CONTOH A · NILAI UJIAN STATISTIK (n = 30 mahasiswa)</t>
        </is>
      </c>
    </row>
    <row r="3">
      <c r="B3" s="2" t="inlineStr">
        <is>
          <t>Skala 0–100. Data cenderung simetris, sedikit miring kanan. Ubah angka di kolom F (biru) — semua metrik mengalir ulang.</t>
        </is>
      </c>
    </row>
    <row r="4">
      <c r="F4" s="9" t="inlineStr">
        <is>
          <t>Nilai</t>
        </is>
      </c>
    </row>
    <row r="5">
      <c r="B5" s="11" t="inlineStr">
        <is>
          <t>TENDENSI PUSAT (central tendency)</t>
        </is>
      </c>
      <c r="C5" s="12" t="n"/>
      <c r="D5" s="13" t="n"/>
      <c r="F5" s="14" t="n">
        <v>55</v>
      </c>
    </row>
    <row r="6">
      <c r="B6" s="5" t="inlineStr">
        <is>
          <t>Jumlah data (n)</t>
        </is>
      </c>
      <c r="C6" s="15">
        <f>COUNT(F5:F34)</f>
        <v/>
      </c>
      <c r="D6" s="16">
        <f>COUNT(B:B)</f>
        <v/>
      </c>
      <c r="F6" s="14" t="n">
        <v>58</v>
      </c>
    </row>
    <row r="7">
      <c r="B7" s="5" t="inlineStr">
        <is>
          <t>Total / sum (Σx)</t>
        </is>
      </c>
      <c r="C7" s="17">
        <f>SUM(F5:F34)</f>
        <v/>
      </c>
      <c r="D7" s="16">
        <f>SUM(B:B)</f>
        <v/>
      </c>
      <c r="F7" s="14" t="n">
        <v>60</v>
      </c>
    </row>
    <row r="8">
      <c r="B8" s="5" t="inlineStr">
        <is>
          <t>Mean aritmetik (x̄)</t>
        </is>
      </c>
      <c r="C8" s="18">
        <f>AVERAGE(F5:F34)</f>
        <v/>
      </c>
      <c r="D8" s="16">
        <f>AVERAGE(B:B)</f>
        <v/>
      </c>
      <c r="F8" s="14" t="n">
        <v>62</v>
      </c>
    </row>
    <row r="9">
      <c r="B9" s="5" t="inlineStr">
        <is>
          <t>Mean geometrik</t>
        </is>
      </c>
      <c r="C9" s="17">
        <f>GEOMEAN(F5:F34)</f>
        <v/>
      </c>
      <c r="D9" s="16">
        <f>GEOMEAN(B:B)</f>
        <v/>
      </c>
      <c r="F9" s="14" t="n">
        <v>63</v>
      </c>
    </row>
    <row r="10">
      <c r="B10" s="5" t="inlineStr">
        <is>
          <t>Mean harmonik</t>
        </is>
      </c>
      <c r="C10" s="17">
        <f>HARMEAN(F5:F34)</f>
        <v/>
      </c>
      <c r="D10" s="16">
        <f>HARMEAN(B:B)</f>
        <v/>
      </c>
      <c r="F10" s="14" t="n">
        <v>65</v>
      </c>
    </row>
    <row r="11">
      <c r="B11" s="5" t="inlineStr">
        <is>
          <t>Median (Q2)</t>
        </is>
      </c>
      <c r="C11" s="18">
        <f>MEDIAN(F5:F34)</f>
        <v/>
      </c>
      <c r="D11" s="16">
        <f>MEDIAN(B:B)</f>
        <v/>
      </c>
      <c r="F11" s="14" t="n">
        <v>66</v>
      </c>
    </row>
    <row r="12">
      <c r="B12" s="5" t="inlineStr">
        <is>
          <t>Modus (MODE.SNGL)</t>
        </is>
      </c>
      <c r="C12" s="19">
        <f>IFERROR(MODE.SNGL(F5:F34),"tidak ada")</f>
        <v/>
      </c>
      <c r="D12" s="16">
        <f>MODE.SNGL(B:B)</f>
        <v/>
      </c>
      <c r="F12" s="14" t="n">
        <v>67</v>
      </c>
    </row>
    <row r="13">
      <c r="F13" s="14" t="n">
        <v>68</v>
      </c>
    </row>
    <row r="14">
      <c r="B14" s="11" t="inlineStr">
        <is>
          <t>SEBARAN (variability / spread)</t>
        </is>
      </c>
      <c r="C14" s="12" t="n"/>
      <c r="D14" s="13" t="n"/>
      <c r="F14" s="14" t="n">
        <v>70</v>
      </c>
    </row>
    <row r="15">
      <c r="B15" s="5" t="inlineStr">
        <is>
          <t>Nilai minimum</t>
        </is>
      </c>
      <c r="C15" s="17">
        <f>MIN(F5:F34)</f>
        <v/>
      </c>
      <c r="D15" s="16">
        <f>MIN(B:B)</f>
        <v/>
      </c>
      <c r="F15" s="14" t="n">
        <v>71</v>
      </c>
    </row>
    <row r="16">
      <c r="B16" s="5" t="inlineStr">
        <is>
          <t>Nilai maksimum</t>
        </is>
      </c>
      <c r="C16" s="17">
        <f>MAX(F5:F34)</f>
        <v/>
      </c>
      <c r="D16" s="16">
        <f>MAX(B:B)</f>
        <v/>
      </c>
      <c r="F16" s="14" t="n">
        <v>72</v>
      </c>
    </row>
    <row r="17">
      <c r="B17" s="5" t="inlineStr">
        <is>
          <t>Range (max − min)</t>
        </is>
      </c>
      <c r="C17" s="17">
        <f>MAX(F5:F34)-MIN(F5:F34)</f>
        <v/>
      </c>
      <c r="D17" s="16">
        <f>MAX-MIN</f>
        <v/>
      </c>
      <c r="F17" s="14" t="n">
        <v>73</v>
      </c>
    </row>
    <row r="18">
      <c r="B18" s="5" t="inlineStr">
        <is>
          <t>Kuartil 1 (Q1, 25%)</t>
        </is>
      </c>
      <c r="C18" s="20">
        <f>QUARTILE.INC(F5:F34;1)</f>
        <v/>
      </c>
      <c r="D18" s="16">
        <f>QUARTILE.INC(B:B;1)</f>
        <v/>
      </c>
      <c r="F18" s="14" t="n">
        <v>74</v>
      </c>
    </row>
    <row r="19">
      <c r="B19" s="5" t="inlineStr">
        <is>
          <t>Kuartil 3 (Q3, 75%)</t>
        </is>
      </c>
      <c r="C19" s="20">
        <f>QUARTILE.INC(F5:F34;3)</f>
        <v/>
      </c>
      <c r="D19" s="16">
        <f>QUARTILE.INC(B:B;3)</f>
        <v/>
      </c>
      <c r="F19" s="14" t="n">
        <v>75</v>
      </c>
    </row>
    <row r="20">
      <c r="B20" s="5" t="inlineStr">
        <is>
          <t>IQR (Q3 − Q1)</t>
        </is>
      </c>
      <c r="C20" s="20">
        <f>QUARTILE.INC(F5:F34;3)-QUARTILE.INC(F5:F34;1)</f>
        <v/>
      </c>
      <c r="D20" s="16">
        <f>Q3−Q1</f>
        <v/>
      </c>
      <c r="F20" s="14" t="n">
        <v>75</v>
      </c>
    </row>
    <row r="21">
      <c r="B21" s="5" t="inlineStr">
        <is>
          <t>Varians populasi (σ²)</t>
        </is>
      </c>
      <c r="C21" s="20">
        <f>VAR.P(F5:F34)</f>
        <v/>
      </c>
      <c r="D21" s="16">
        <f>VAR.P(B:B)</f>
        <v/>
      </c>
      <c r="F21" s="14" t="n">
        <v>75</v>
      </c>
    </row>
    <row r="22">
      <c r="B22" s="5" t="inlineStr">
        <is>
          <t>Varians sampel (s²)</t>
        </is>
      </c>
      <c r="C22" s="20">
        <f>VAR.S(F5:F34)</f>
        <v/>
      </c>
      <c r="D22" s="16">
        <f>VAR.S(B:B)</f>
        <v/>
      </c>
      <c r="F22" s="14" t="n">
        <v>76</v>
      </c>
    </row>
    <row r="23">
      <c r="B23" s="5" t="inlineStr">
        <is>
          <t>Std dev populasi (σ)</t>
        </is>
      </c>
      <c r="C23" s="20">
        <f>STDEV.P(F5:F34)</f>
        <v/>
      </c>
      <c r="D23" s="16">
        <f>STDEV.P(B:B)</f>
        <v/>
      </c>
      <c r="F23" s="14" t="n">
        <v>77</v>
      </c>
    </row>
    <row r="24">
      <c r="B24" s="5" t="inlineStr">
        <is>
          <t>Std dev sampel (s)</t>
        </is>
      </c>
      <c r="C24" s="21">
        <f>STDEV.S(F5:F34)</f>
        <v/>
      </c>
      <c r="D24" s="16">
        <f>STDEV.S(B:B)</f>
        <v/>
      </c>
      <c r="F24" s="14" t="n">
        <v>78</v>
      </c>
    </row>
    <row r="25">
      <c r="B25" s="5" t="inlineStr">
        <is>
          <t>Koef. variasi (CV)</t>
        </is>
      </c>
      <c r="C25" s="22">
        <f>STDEV.S(F5:F34)/AVERAGE(F5:F34)*100</f>
        <v/>
      </c>
      <c r="D25" s="16">
        <f>STDEV.S/AVERAGE*100</f>
        <v/>
      </c>
      <c r="F25" s="14" t="n">
        <v>79</v>
      </c>
    </row>
    <row r="26">
      <c r="B26" s="11" t="inlineStr">
        <is>
          <t>BENTUK DISTRIBUSI (shape)</t>
        </is>
      </c>
      <c r="C26" s="12" t="n"/>
      <c r="D26" s="13" t="n"/>
      <c r="F26" s="14" t="n">
        <v>80</v>
      </c>
    </row>
    <row r="27">
      <c r="B27" s="5" t="inlineStr">
        <is>
          <t>Skewness (SKEW)</t>
        </is>
      </c>
      <c r="C27" s="21">
        <f>SKEW(F5:F34)</f>
        <v/>
      </c>
      <c r="D27" s="16">
        <f>SKEW(B:B)</f>
        <v/>
      </c>
      <c r="F27" s="14" t="n">
        <v>82</v>
      </c>
    </row>
    <row r="28">
      <c r="B28" s="5" t="inlineStr">
        <is>
          <t>Kurtosis (KURT)</t>
        </is>
      </c>
      <c r="C28" s="21">
        <f>KURT(F5:F34)</f>
        <v/>
      </c>
      <c r="D28" s="16">
        <f>KURT(B:B)</f>
        <v/>
      </c>
      <c r="F28" s="14" t="n">
        <v>85</v>
      </c>
    </row>
    <row r="29">
      <c r="B29" s="5" t="inlineStr">
        <is>
          <t>Interpretasi skewness</t>
        </is>
      </c>
      <c r="C29" s="23">
        <f>IF(C27&lt;-0.5,"miring kiri (mean&lt;median)",IF(C27&gt;0.5,"miring kanan (mean&gt;median)","mendekati simetris"))</f>
        <v/>
      </c>
      <c r="D29" s="16">
        <f>IF(skew&lt;-0.5; ... ; IF(skew&gt;0.5; ...))</f>
        <v/>
      </c>
      <c r="F29" s="14" t="n">
        <v>87</v>
      </c>
    </row>
    <row r="30">
      <c r="B30" s="5" t="inlineStr">
        <is>
          <t>Interpretasi kurtosis</t>
        </is>
      </c>
      <c r="C30" s="23">
        <f>IF(C28&gt;1,"leptokurtik (runcing)",IF(C28&lt;-1,"platikurtik (datar)","mesokurtik (~normal)"))</f>
        <v/>
      </c>
      <c r="D30" s="16">
        <f>IF(kurt&gt;1; ... ; IF(kurt&lt;-1; ...))</f>
        <v/>
      </c>
      <c r="F30" s="14" t="n">
        <v>90</v>
      </c>
    </row>
    <row r="31">
      <c r="F31" s="14" t="n">
        <v>92</v>
      </c>
    </row>
    <row r="32">
      <c r="F32" s="14" t="n">
        <v>95</v>
      </c>
    </row>
    <row r="33">
      <c r="F33" s="14" t="n">
        <v>68</v>
      </c>
    </row>
    <row r="34">
      <c r="F34" s="14" t="n">
        <v>72</v>
      </c>
    </row>
  </sheetData>
  <mergeCells count="5">
    <mergeCell ref="B5:D5"/>
    <mergeCell ref="B14:D14"/>
    <mergeCell ref="B2:F2"/>
    <mergeCell ref="B3:F3"/>
    <mergeCell ref="B26:D2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6" customWidth="1" min="3" max="3"/>
    <col width="26" customWidth="1" min="4" max="4"/>
    <col width="3" customWidth="1" min="5" max="5"/>
    <col width="8" customWidth="1" min="6" max="6"/>
  </cols>
  <sheetData>
    <row r="2" ht="26" customHeight="1">
      <c r="B2" s="1" t="inlineStr">
        <is>
          <t>CONTOH B · GAJI KARYAWAN (n = 20 orang, Rp juta/bln)</t>
        </is>
      </c>
    </row>
    <row r="3">
      <c r="B3" s="2" t="inlineStr">
        <is>
          <t>Data miring kanan klasik: beberapa gaji tinggi menarik mean ke atas (9,05 &gt; median 7,25). Catat juga: tak ada nilai berulang → MODE.SNGL = #N/A.</t>
        </is>
      </c>
    </row>
    <row r="4">
      <c r="F4" s="9" t="inlineStr">
        <is>
          <t>Gaji</t>
        </is>
      </c>
    </row>
    <row r="5">
      <c r="B5" s="11" t="inlineStr">
        <is>
          <t>TENDENSI PUSAT (central tendency)</t>
        </is>
      </c>
      <c r="C5" s="12" t="n"/>
      <c r="D5" s="13" t="n"/>
      <c r="F5" s="24" t="n">
        <v>4.5</v>
      </c>
    </row>
    <row r="6">
      <c r="B6" s="5" t="inlineStr">
        <is>
          <t>Jumlah data (n)</t>
        </is>
      </c>
      <c r="C6" s="15">
        <f>COUNT(F5:F24)</f>
        <v/>
      </c>
      <c r="D6" s="16">
        <f>COUNT(B:B)</f>
        <v/>
      </c>
      <c r="F6" s="24" t="n">
        <v>4.8</v>
      </c>
    </row>
    <row r="7">
      <c r="B7" s="5" t="inlineStr">
        <is>
          <t>Total / sum (Σx)</t>
        </is>
      </c>
      <c r="C7" s="17">
        <f>SUM(F5:F24)</f>
        <v/>
      </c>
      <c r="D7" s="16">
        <f>SUM(B:B)</f>
        <v/>
      </c>
      <c r="F7" s="24" t="n">
        <v>5</v>
      </c>
    </row>
    <row r="8">
      <c r="B8" s="5" t="inlineStr">
        <is>
          <t>Mean aritmetik (x̄)</t>
        </is>
      </c>
      <c r="C8" s="18">
        <f>AVERAGE(F5:F24)</f>
        <v/>
      </c>
      <c r="D8" s="16">
        <f>AVERAGE(B:B)</f>
        <v/>
      </c>
      <c r="F8" s="24" t="n">
        <v>5.2</v>
      </c>
    </row>
    <row r="9">
      <c r="B9" s="5" t="inlineStr">
        <is>
          <t>Mean geometrik</t>
        </is>
      </c>
      <c r="C9" s="17">
        <f>GEOMEAN(F5:F24)</f>
        <v/>
      </c>
      <c r="D9" s="16">
        <f>GEOMEAN(B:B)</f>
        <v/>
      </c>
      <c r="F9" s="24" t="n">
        <v>5.5</v>
      </c>
    </row>
    <row r="10">
      <c r="B10" s="5" t="inlineStr">
        <is>
          <t>Mean harmonik</t>
        </is>
      </c>
      <c r="C10" s="17">
        <f>HARMEAN(F5:F24)</f>
        <v/>
      </c>
      <c r="D10" s="16">
        <f>HARMEAN(B:B)</f>
        <v/>
      </c>
      <c r="F10" s="24" t="n">
        <v>5.8</v>
      </c>
    </row>
    <row r="11">
      <c r="B11" s="5" t="inlineStr">
        <is>
          <t>Median (Q2)</t>
        </is>
      </c>
      <c r="C11" s="18">
        <f>MEDIAN(F5:F24)</f>
        <v/>
      </c>
      <c r="D11" s="16">
        <f>MEDIAN(B:B)</f>
        <v/>
      </c>
      <c r="F11" s="24" t="n">
        <v>6</v>
      </c>
    </row>
    <row r="12">
      <c r="B12" s="5" t="inlineStr">
        <is>
          <t>Modus (MODE.SNGL)</t>
        </is>
      </c>
      <c r="C12" s="19">
        <f>IFERROR(MODE.SNGL(F5:F24),"tidak ada")</f>
        <v/>
      </c>
      <c r="D12" s="16">
        <f>MODE.SNGL(B:B)</f>
        <v/>
      </c>
      <c r="F12" s="24" t="n">
        <v>6.2</v>
      </c>
    </row>
    <row r="13">
      <c r="F13" s="24" t="n">
        <v>6.5</v>
      </c>
    </row>
    <row r="14">
      <c r="B14" s="11" t="inlineStr">
        <is>
          <t>SEBARAN (variability / spread)</t>
        </is>
      </c>
      <c r="C14" s="12" t="n"/>
      <c r="D14" s="13" t="n"/>
      <c r="F14" s="24" t="n">
        <v>7</v>
      </c>
    </row>
    <row r="15">
      <c r="B15" s="5" t="inlineStr">
        <is>
          <t>Nilai minimum</t>
        </is>
      </c>
      <c r="C15" s="17">
        <f>MIN(F5:F24)</f>
        <v/>
      </c>
      <c r="D15" s="16">
        <f>MIN(B:B)</f>
        <v/>
      </c>
      <c r="F15" s="24" t="n">
        <v>7.5</v>
      </c>
    </row>
    <row r="16">
      <c r="B16" s="5" t="inlineStr">
        <is>
          <t>Nilai maksimum</t>
        </is>
      </c>
      <c r="C16" s="17">
        <f>MAX(F5:F24)</f>
        <v/>
      </c>
      <c r="D16" s="16">
        <f>MAX(B:B)</f>
        <v/>
      </c>
      <c r="F16" s="24" t="n">
        <v>8</v>
      </c>
    </row>
    <row r="17">
      <c r="B17" s="5" t="inlineStr">
        <is>
          <t>Range (max − min)</t>
        </is>
      </c>
      <c r="C17" s="17">
        <f>MAX(F5:F24)-MIN(F5:F24)</f>
        <v/>
      </c>
      <c r="D17" s="16">
        <f>MAX-MIN</f>
        <v/>
      </c>
      <c r="F17" s="24" t="n">
        <v>8.5</v>
      </c>
    </row>
    <row r="18">
      <c r="B18" s="5" t="inlineStr">
        <is>
          <t>Kuartil 1 (Q1, 25%)</t>
        </is>
      </c>
      <c r="C18" s="20">
        <f>QUARTILE.INC(F5:F24;1)</f>
        <v/>
      </c>
      <c r="D18" s="16">
        <f>QUARTILE.INC(B:B;1)</f>
        <v/>
      </c>
      <c r="F18" s="24" t="n">
        <v>9</v>
      </c>
    </row>
    <row r="19">
      <c r="B19" s="5" t="inlineStr">
        <is>
          <t>Kuartil 3 (Q3, 75%)</t>
        </is>
      </c>
      <c r="C19" s="20">
        <f>QUARTILE.INC(F5:F24;3)</f>
        <v/>
      </c>
      <c r="D19" s="16">
        <f>QUARTILE.INC(B:B;3)</f>
        <v/>
      </c>
      <c r="F19" s="24" t="n">
        <v>10</v>
      </c>
    </row>
    <row r="20">
      <c r="B20" s="5" t="inlineStr">
        <is>
          <t>IQR (Q3 − Q1)</t>
        </is>
      </c>
      <c r="C20" s="20">
        <f>QUARTILE.INC(F5:F24;3)-QUARTILE.INC(F5:F24;1)</f>
        <v/>
      </c>
      <c r="D20" s="16">
        <f>Q3−Q1</f>
        <v/>
      </c>
      <c r="F20" s="24" t="n">
        <v>11</v>
      </c>
    </row>
    <row r="21">
      <c r="B21" s="5" t="inlineStr">
        <is>
          <t>Varians populasi (σ²)</t>
        </is>
      </c>
      <c r="C21" s="20">
        <f>VAR.P(F5:F24)</f>
        <v/>
      </c>
      <c r="D21" s="16">
        <f>VAR.P(B:B)</f>
        <v/>
      </c>
      <c r="F21" s="24" t="n">
        <v>12.5</v>
      </c>
    </row>
    <row r="22">
      <c r="B22" s="5" t="inlineStr">
        <is>
          <t>Varians sampel (s²)</t>
        </is>
      </c>
      <c r="C22" s="20">
        <f>VAR.S(F5:F24)</f>
        <v/>
      </c>
      <c r="D22" s="16">
        <f>VAR.S(B:B)</f>
        <v/>
      </c>
      <c r="F22" s="24" t="n">
        <v>15</v>
      </c>
    </row>
    <row r="23">
      <c r="B23" s="5" t="inlineStr">
        <is>
          <t>Std dev populasi (σ)</t>
        </is>
      </c>
      <c r="C23" s="20">
        <f>STDEV.P(F5:F24)</f>
        <v/>
      </c>
      <c r="D23" s="16">
        <f>STDEV.P(B:B)</f>
        <v/>
      </c>
      <c r="F23" s="24" t="n">
        <v>18</v>
      </c>
    </row>
    <row r="24">
      <c r="B24" s="5" t="inlineStr">
        <is>
          <t>Std dev sampel (s)</t>
        </is>
      </c>
      <c r="C24" s="21">
        <f>STDEV.S(F5:F24)</f>
        <v/>
      </c>
      <c r="D24" s="16">
        <f>STDEV.S(B:B)</f>
        <v/>
      </c>
      <c r="F24" s="24" t="n">
        <v>25</v>
      </c>
    </row>
    <row r="25">
      <c r="B25" s="5" t="inlineStr">
        <is>
          <t>Koef. variasi (CV)</t>
        </is>
      </c>
      <c r="C25" s="22">
        <f>STDEV.S(F5:F24)/AVERAGE(F5:F24)*100</f>
        <v/>
      </c>
      <c r="D25" s="16">
        <f>STDEV.S/AVERAGE*100</f>
        <v/>
      </c>
    </row>
    <row r="26">
      <c r="B26" s="11" t="inlineStr">
        <is>
          <t>BENTUK DISTRIBUSI (shape)</t>
        </is>
      </c>
      <c r="C26" s="12" t="n"/>
      <c r="D26" s="13" t="n"/>
    </row>
    <row r="27">
      <c r="B27" s="5" t="inlineStr">
        <is>
          <t>Skewness (SKEW)</t>
        </is>
      </c>
      <c r="C27" s="21">
        <f>SKEW(F5:F24)</f>
        <v/>
      </c>
      <c r="D27" s="16">
        <f>SKEW(B:B)</f>
        <v/>
      </c>
    </row>
    <row r="28">
      <c r="B28" s="5" t="inlineStr">
        <is>
          <t>Kurtosis (KURT)</t>
        </is>
      </c>
      <c r="C28" s="21">
        <f>KURT(F5:F24)</f>
        <v/>
      </c>
      <c r="D28" s="16">
        <f>KURT(B:B)</f>
        <v/>
      </c>
    </row>
    <row r="29">
      <c r="B29" s="5" t="inlineStr">
        <is>
          <t>Interpretasi skewness</t>
        </is>
      </c>
      <c r="C29" s="23">
        <f>IF(C27&lt;-0.5,"miring kiri (mean&lt;median)",IF(C27&gt;0.5,"miring kanan (mean&gt;median)","mendekati simetris"))</f>
        <v/>
      </c>
      <c r="D29" s="16">
        <f>IF(skew&lt;-0.5; ... ; IF(skew&gt;0.5; ...))</f>
        <v/>
      </c>
    </row>
    <row r="30">
      <c r="B30" s="5" t="inlineStr">
        <is>
          <t>Interpretasi kurtosis</t>
        </is>
      </c>
      <c r="C30" s="23">
        <f>IF(C28&gt;1,"leptokurtik (runcing)",IF(C28&lt;-1,"platikurtik (datar)","mesokurtik (~normal)"))</f>
        <v/>
      </c>
      <c r="D30" s="16">
        <f>IF(kurt&gt;1; ... ; IF(kurt&lt;-1; ...))</f>
        <v/>
      </c>
    </row>
  </sheetData>
  <mergeCells count="5">
    <mergeCell ref="B5:D5"/>
    <mergeCell ref="B14:D14"/>
    <mergeCell ref="B2:F2"/>
    <mergeCell ref="B3:F3"/>
    <mergeCell ref="B26:D2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10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6" customWidth="1" min="3" max="3"/>
    <col width="26" customWidth="1" min="4" max="4"/>
    <col width="3" customWidth="1" min="5" max="5"/>
    <col width="8" customWidth="1" min="6" max="6"/>
  </cols>
  <sheetData>
    <row r="2" ht="26" customHeight="1">
      <c r="B2" s="1" t="inlineStr">
        <is>
          <t>KALKULATOR UMUM · TEMPEL DATA ANDA (maks 100 angka)</t>
        </is>
      </c>
    </row>
    <row r="3">
      <c r="B3" s="2" t="inlineStr">
        <is>
          <t>Tempel data di kolom F (biru, baris 5–104). Kosongkan sel yang tidak terpakai. Semua 18 metrik hitung otomatis.</t>
        </is>
      </c>
    </row>
    <row r="4">
      <c r="F4" s="9" t="inlineStr">
        <is>
          <t>Data</t>
        </is>
      </c>
    </row>
    <row r="5">
      <c r="B5" s="11" t="inlineStr">
        <is>
          <t>TENDENSI PUSAT (central tendency)</t>
        </is>
      </c>
      <c r="C5" s="12" t="n"/>
      <c r="D5" s="13" t="n"/>
      <c r="F5" s="14" t="n">
        <v>55</v>
      </c>
    </row>
    <row r="6">
      <c r="B6" s="5" t="inlineStr">
        <is>
          <t>Jumlah data (n)</t>
        </is>
      </c>
      <c r="C6" s="15">
        <f>COUNT(F5:F104)</f>
        <v/>
      </c>
      <c r="D6" s="16">
        <f>COUNT(B:B)</f>
        <v/>
      </c>
      <c r="F6" s="14" t="n">
        <v>58</v>
      </c>
    </row>
    <row r="7">
      <c r="B7" s="5" t="inlineStr">
        <is>
          <t>Total / sum (Σx)</t>
        </is>
      </c>
      <c r="C7" s="17">
        <f>SUM(F5:F104)</f>
        <v/>
      </c>
      <c r="D7" s="16">
        <f>SUM(B:B)</f>
        <v/>
      </c>
      <c r="F7" s="14" t="n">
        <v>60</v>
      </c>
    </row>
    <row r="8">
      <c r="B8" s="5" t="inlineStr">
        <is>
          <t>Mean aritmetik (x̄)</t>
        </is>
      </c>
      <c r="C8" s="18">
        <f>AVERAGE(F5:F104)</f>
        <v/>
      </c>
      <c r="D8" s="16">
        <f>AVERAGE(B:B)</f>
        <v/>
      </c>
      <c r="F8" s="14" t="n">
        <v>62</v>
      </c>
    </row>
    <row r="9">
      <c r="B9" s="5" t="inlineStr">
        <is>
          <t>Mean geometrik</t>
        </is>
      </c>
      <c r="C9" s="17">
        <f>GEOMEAN(F5:F104)</f>
        <v/>
      </c>
      <c r="D9" s="16">
        <f>GEOMEAN(B:B)</f>
        <v/>
      </c>
      <c r="F9" s="14" t="n">
        <v>63</v>
      </c>
    </row>
    <row r="10">
      <c r="B10" s="5" t="inlineStr">
        <is>
          <t>Mean harmonik</t>
        </is>
      </c>
      <c r="C10" s="17">
        <f>HARMEAN(F5:F104)</f>
        <v/>
      </c>
      <c r="D10" s="16">
        <f>HARMEAN(B:B)</f>
        <v/>
      </c>
      <c r="F10" s="14" t="n">
        <v>65</v>
      </c>
    </row>
    <row r="11">
      <c r="B11" s="5" t="inlineStr">
        <is>
          <t>Median (Q2)</t>
        </is>
      </c>
      <c r="C11" s="18">
        <f>MEDIAN(F5:F104)</f>
        <v/>
      </c>
      <c r="D11" s="16">
        <f>MEDIAN(B:B)</f>
        <v/>
      </c>
      <c r="F11" s="14" t="n">
        <v>66</v>
      </c>
    </row>
    <row r="12">
      <c r="B12" s="5" t="inlineStr">
        <is>
          <t>Modus (MODE.SNGL)</t>
        </is>
      </c>
      <c r="C12" s="19">
        <f>IFERROR(MODE.SNGL(F5:F104),"tidak ada")</f>
        <v/>
      </c>
      <c r="D12" s="16">
        <f>MODE.SNGL(B:B)</f>
        <v/>
      </c>
      <c r="F12" s="14" t="n">
        <v>67</v>
      </c>
    </row>
    <row r="13">
      <c r="F13" s="14" t="n">
        <v>68</v>
      </c>
    </row>
    <row r="14">
      <c r="B14" s="11" t="inlineStr">
        <is>
          <t>SEBARAN (variability / spread)</t>
        </is>
      </c>
      <c r="C14" s="12" t="n"/>
      <c r="D14" s="13" t="n"/>
      <c r="F14" s="14" t="n">
        <v>70</v>
      </c>
    </row>
    <row r="15">
      <c r="B15" s="5" t="inlineStr">
        <is>
          <t>Nilai minimum</t>
        </is>
      </c>
      <c r="C15" s="17">
        <f>MIN(F5:F104)</f>
        <v/>
      </c>
      <c r="D15" s="16">
        <f>MIN(B:B)</f>
        <v/>
      </c>
      <c r="F15" s="14" t="n">
        <v>71</v>
      </c>
    </row>
    <row r="16">
      <c r="B16" s="5" t="inlineStr">
        <is>
          <t>Nilai maksimum</t>
        </is>
      </c>
      <c r="C16" s="17">
        <f>MAX(F5:F104)</f>
        <v/>
      </c>
      <c r="D16" s="16">
        <f>MAX(B:B)</f>
        <v/>
      </c>
      <c r="F16" s="14" t="n">
        <v>72</v>
      </c>
    </row>
    <row r="17">
      <c r="B17" s="5" t="inlineStr">
        <is>
          <t>Range (max − min)</t>
        </is>
      </c>
      <c r="C17" s="17">
        <f>MAX(F5:F104)-MIN(F5:F104)</f>
        <v/>
      </c>
      <c r="D17" s="16">
        <f>MAX-MIN</f>
        <v/>
      </c>
      <c r="F17" s="14" t="n">
        <v>73</v>
      </c>
    </row>
    <row r="18">
      <c r="B18" s="5" t="inlineStr">
        <is>
          <t>Kuartil 1 (Q1, 25%)</t>
        </is>
      </c>
      <c r="C18" s="20">
        <f>QUARTILE.INC(F5:F104;1)</f>
        <v/>
      </c>
      <c r="D18" s="16">
        <f>QUARTILE.INC(B:B;1)</f>
        <v/>
      </c>
      <c r="F18" s="14" t="n">
        <v>74</v>
      </c>
    </row>
    <row r="19">
      <c r="B19" s="5" t="inlineStr">
        <is>
          <t>Kuartil 3 (Q3, 75%)</t>
        </is>
      </c>
      <c r="C19" s="20">
        <f>QUARTILE.INC(F5:F104;3)</f>
        <v/>
      </c>
      <c r="D19" s="16">
        <f>QUARTILE.INC(B:B;3)</f>
        <v/>
      </c>
      <c r="F19" s="14" t="n">
        <v>75</v>
      </c>
    </row>
    <row r="20">
      <c r="B20" s="5" t="inlineStr">
        <is>
          <t>IQR (Q3 − Q1)</t>
        </is>
      </c>
      <c r="C20" s="20">
        <f>QUARTILE.INC(F5:F104;3)-QUARTILE.INC(F5:F104;1)</f>
        <v/>
      </c>
      <c r="D20" s="16">
        <f>Q3−Q1</f>
        <v/>
      </c>
      <c r="F20" s="14" t="n">
        <v>75</v>
      </c>
    </row>
    <row r="21">
      <c r="B21" s="5" t="inlineStr">
        <is>
          <t>Varians populasi (σ²)</t>
        </is>
      </c>
      <c r="C21" s="20">
        <f>VAR.P(F5:F104)</f>
        <v/>
      </c>
      <c r="D21" s="16">
        <f>VAR.P(B:B)</f>
        <v/>
      </c>
      <c r="F21" s="14" t="n">
        <v>75</v>
      </c>
    </row>
    <row r="22">
      <c r="B22" s="5" t="inlineStr">
        <is>
          <t>Varians sampel (s²)</t>
        </is>
      </c>
      <c r="C22" s="20">
        <f>VAR.S(F5:F104)</f>
        <v/>
      </c>
      <c r="D22" s="16">
        <f>VAR.S(B:B)</f>
        <v/>
      </c>
      <c r="F22" s="14" t="n">
        <v>76</v>
      </c>
    </row>
    <row r="23">
      <c r="B23" s="5" t="inlineStr">
        <is>
          <t>Std dev populasi (σ)</t>
        </is>
      </c>
      <c r="C23" s="20">
        <f>STDEV.P(F5:F104)</f>
        <v/>
      </c>
      <c r="D23" s="16">
        <f>STDEV.P(B:B)</f>
        <v/>
      </c>
      <c r="F23" s="14" t="n">
        <v>77</v>
      </c>
    </row>
    <row r="24">
      <c r="B24" s="5" t="inlineStr">
        <is>
          <t>Std dev sampel (s)</t>
        </is>
      </c>
      <c r="C24" s="21">
        <f>STDEV.S(F5:F104)</f>
        <v/>
      </c>
      <c r="D24" s="16">
        <f>STDEV.S(B:B)</f>
        <v/>
      </c>
      <c r="F24" s="14" t="n">
        <v>78</v>
      </c>
    </row>
    <row r="25">
      <c r="B25" s="5" t="inlineStr">
        <is>
          <t>Koef. variasi (CV)</t>
        </is>
      </c>
      <c r="C25" s="22">
        <f>STDEV.S(F5:F104)/AVERAGE(F5:F104)*100</f>
        <v/>
      </c>
      <c r="D25" s="16">
        <f>STDEV.S/AVERAGE*100</f>
        <v/>
      </c>
      <c r="F25" s="14" t="n">
        <v>79</v>
      </c>
    </row>
    <row r="26">
      <c r="B26" s="11" t="inlineStr">
        <is>
          <t>BENTUK DISTRIBUSI (shape)</t>
        </is>
      </c>
      <c r="C26" s="12" t="n"/>
      <c r="D26" s="13" t="n"/>
      <c r="F26" s="14" t="n">
        <v>80</v>
      </c>
    </row>
    <row r="27">
      <c r="B27" s="5" t="inlineStr">
        <is>
          <t>Skewness (SKEW)</t>
        </is>
      </c>
      <c r="C27" s="21">
        <f>SKEW(F5:F104)</f>
        <v/>
      </c>
      <c r="D27" s="16">
        <f>SKEW(B:B)</f>
        <v/>
      </c>
      <c r="F27" s="14" t="n">
        <v>82</v>
      </c>
    </row>
    <row r="28">
      <c r="B28" s="5" t="inlineStr">
        <is>
          <t>Kurtosis (KURT)</t>
        </is>
      </c>
      <c r="C28" s="21">
        <f>KURT(F5:F104)</f>
        <v/>
      </c>
      <c r="D28" s="16">
        <f>KURT(B:B)</f>
        <v/>
      </c>
      <c r="F28" s="14" t="n">
        <v>85</v>
      </c>
    </row>
    <row r="29">
      <c r="B29" s="5" t="inlineStr">
        <is>
          <t>Interpretasi skewness</t>
        </is>
      </c>
      <c r="C29" s="23">
        <f>IF(C27&lt;-0.5,"miring kiri (mean&lt;median)",IF(C27&gt;0.5,"miring kanan (mean&gt;median)","mendekati simetris"))</f>
        <v/>
      </c>
      <c r="D29" s="16">
        <f>IF(skew&lt;-0.5; ... ; IF(skew&gt;0.5; ...))</f>
        <v/>
      </c>
      <c r="F29" s="14" t="n">
        <v>87</v>
      </c>
    </row>
    <row r="30">
      <c r="B30" s="5" t="inlineStr">
        <is>
          <t>Interpretasi kurtosis</t>
        </is>
      </c>
      <c r="C30" s="23">
        <f>IF(C28&gt;1,"leptokurtik (runcing)",IF(C28&lt;-1,"platikurtik (datar)","mesokurtik (~normal)"))</f>
        <v/>
      </c>
      <c r="D30" s="16">
        <f>IF(kurt&gt;1; ... ; IF(kurt&lt;-1; ...))</f>
        <v/>
      </c>
      <c r="F30" s="14" t="n">
        <v>90</v>
      </c>
    </row>
    <row r="31">
      <c r="F31" s="14" t="n">
        <v>92</v>
      </c>
    </row>
    <row r="32">
      <c r="F32" s="14" t="n">
        <v>95</v>
      </c>
    </row>
    <row r="33">
      <c r="F33" s="14" t="n">
        <v>68</v>
      </c>
    </row>
    <row r="34">
      <c r="F34" s="14" t="n">
        <v>72</v>
      </c>
    </row>
    <row r="35">
      <c r="F35" s="24" t="n"/>
    </row>
    <row r="36">
      <c r="F36" s="24" t="n"/>
    </row>
    <row r="37">
      <c r="F37" s="24" t="n"/>
    </row>
    <row r="38">
      <c r="F38" s="24" t="n"/>
    </row>
    <row r="39">
      <c r="F39" s="24" t="n"/>
    </row>
    <row r="40">
      <c r="F40" s="24" t="n"/>
    </row>
    <row r="41">
      <c r="F41" s="24" t="n"/>
    </row>
    <row r="42">
      <c r="F42" s="24" t="n"/>
    </row>
    <row r="43">
      <c r="F43" s="24" t="n"/>
    </row>
    <row r="44">
      <c r="F44" s="24" t="n"/>
    </row>
    <row r="45">
      <c r="F45" s="24" t="n"/>
    </row>
    <row r="46">
      <c r="F46" s="24" t="n"/>
    </row>
    <row r="47">
      <c r="F47" s="24" t="n"/>
    </row>
    <row r="48">
      <c r="F48" s="24" t="n"/>
    </row>
    <row r="49">
      <c r="F49" s="24" t="n"/>
    </row>
    <row r="50">
      <c r="F50" s="24" t="n"/>
    </row>
    <row r="51">
      <c r="F51" s="24" t="n"/>
    </row>
    <row r="52">
      <c r="F52" s="24" t="n"/>
    </row>
    <row r="53">
      <c r="F53" s="24" t="n"/>
    </row>
    <row r="54">
      <c r="F54" s="24" t="n"/>
    </row>
    <row r="55">
      <c r="F55" s="24" t="n"/>
    </row>
    <row r="56">
      <c r="F56" s="24" t="n"/>
    </row>
    <row r="57">
      <c r="F57" s="24" t="n"/>
    </row>
    <row r="58">
      <c r="F58" s="24" t="n"/>
    </row>
    <row r="59">
      <c r="F59" s="24" t="n"/>
    </row>
    <row r="60">
      <c r="F60" s="24" t="n"/>
    </row>
    <row r="61">
      <c r="F61" s="24" t="n"/>
    </row>
    <row r="62">
      <c r="F62" s="24" t="n"/>
    </row>
    <row r="63">
      <c r="F63" s="24" t="n"/>
    </row>
    <row r="64">
      <c r="F64" s="24" t="n"/>
    </row>
    <row r="65">
      <c r="F65" s="24" t="n"/>
    </row>
    <row r="66">
      <c r="F66" s="24" t="n"/>
    </row>
    <row r="67">
      <c r="F67" s="24" t="n"/>
    </row>
    <row r="68">
      <c r="F68" s="24" t="n"/>
    </row>
    <row r="69">
      <c r="F69" s="24" t="n"/>
    </row>
    <row r="70">
      <c r="F70" s="24" t="n"/>
    </row>
    <row r="71">
      <c r="F71" s="24" t="n"/>
    </row>
    <row r="72">
      <c r="F72" s="24" t="n"/>
    </row>
    <row r="73">
      <c r="F73" s="24" t="n"/>
    </row>
    <row r="74">
      <c r="F74" s="24" t="n"/>
    </row>
    <row r="75">
      <c r="F75" s="24" t="n"/>
    </row>
    <row r="76">
      <c r="F76" s="24" t="n"/>
    </row>
    <row r="77">
      <c r="F77" s="24" t="n"/>
    </row>
    <row r="78">
      <c r="F78" s="24" t="n"/>
    </row>
    <row r="79">
      <c r="F79" s="24" t="n"/>
    </row>
    <row r="80">
      <c r="F80" s="24" t="n"/>
    </row>
    <row r="81">
      <c r="F81" s="24" t="n"/>
    </row>
    <row r="82">
      <c r="F82" s="24" t="n"/>
    </row>
    <row r="83">
      <c r="F83" s="24" t="n"/>
    </row>
    <row r="84">
      <c r="F84" s="24" t="n"/>
    </row>
    <row r="85">
      <c r="F85" s="24" t="n"/>
    </row>
    <row r="86">
      <c r="F86" s="24" t="n"/>
    </row>
    <row r="87">
      <c r="F87" s="24" t="n"/>
    </row>
    <row r="88">
      <c r="F88" s="24" t="n"/>
    </row>
    <row r="89">
      <c r="F89" s="24" t="n"/>
    </row>
    <row r="90">
      <c r="F90" s="24" t="n"/>
    </row>
    <row r="91">
      <c r="F91" s="24" t="n"/>
    </row>
    <row r="92">
      <c r="F92" s="24" t="n"/>
    </row>
    <row r="93">
      <c r="F93" s="24" t="n"/>
    </row>
    <row r="94">
      <c r="F94" s="24" t="n"/>
    </row>
    <row r="95">
      <c r="F95" s="24" t="n"/>
    </row>
    <row r="96">
      <c r="F96" s="24" t="n"/>
    </row>
    <row r="97">
      <c r="F97" s="24" t="n"/>
    </row>
    <row r="98">
      <c r="F98" s="24" t="n"/>
    </row>
    <row r="99">
      <c r="F99" s="24" t="n"/>
    </row>
    <row r="100">
      <c r="F100" s="24" t="n"/>
    </row>
    <row r="101">
      <c r="F101" s="24" t="n"/>
    </row>
    <row r="102">
      <c r="F102" s="24" t="n"/>
    </row>
    <row r="103">
      <c r="F103" s="24" t="n"/>
    </row>
    <row r="104">
      <c r="F104" s="24" t="n"/>
    </row>
  </sheetData>
  <mergeCells count="5">
    <mergeCell ref="B5:D5"/>
    <mergeCell ref="B14:D14"/>
    <mergeCell ref="B2:F2"/>
    <mergeCell ref="B3:F3"/>
    <mergeCell ref="B26:D2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D2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40" customWidth="1" min="3" max="3"/>
    <col width="44" customWidth="1" min="4" max="4"/>
  </cols>
  <sheetData>
    <row r="2" ht="26" customHeight="1">
      <c r="B2" s="1" t="inlineStr">
        <is>
          <t>REFERENSI RUMUS &amp; INTERPRETASI</t>
        </is>
      </c>
    </row>
    <row r="4">
      <c r="B4" s="9" t="inlineStr">
        <is>
          <t>Metrik</t>
        </is>
      </c>
      <c r="C4" s="9" t="inlineStr">
        <is>
          <t>Rumus Excel</t>
        </is>
      </c>
      <c r="D4" s="9" t="inlineStr">
        <is>
          <t>Arti / catatan</t>
        </is>
      </c>
    </row>
    <row r="5">
      <c r="B5" s="4" t="inlineStr">
        <is>
          <t>n</t>
        </is>
      </c>
      <c r="C5" s="25">
        <f>COUNT(rentang)</f>
        <v/>
      </c>
      <c r="D5" s="5" t="inlineStr">
        <is>
          <t>Banyak data angka. Sel kosong / teks diabaikan.</t>
        </is>
      </c>
    </row>
    <row r="6">
      <c r="B6" s="4" t="inlineStr">
        <is>
          <t>Σx</t>
        </is>
      </c>
      <c r="C6" s="25">
        <f>SUM(rentang)</f>
        <v/>
      </c>
      <c r="D6" s="5" t="inlineStr">
        <is>
          <t>Total penjumlahan semua nilai.</t>
        </is>
      </c>
    </row>
    <row r="7">
      <c r="B7" s="4" t="inlineStr">
        <is>
          <t>Mean aritmetik (x̄)</t>
        </is>
      </c>
      <c r="C7" s="25">
        <f>AVERAGE(rentang)</f>
        <v/>
      </c>
      <c r="D7" s="5" t="inlineStr">
        <is>
          <t>Rata-rata biasa. Sensitif terhadap pencilan (outlier).</t>
        </is>
      </c>
    </row>
    <row r="8">
      <c r="B8" s="4" t="inlineStr">
        <is>
          <t>Mean geometrik</t>
        </is>
      </c>
      <c r="C8" s="25">
        <f>GEOMEAN(rentang)</f>
        <v/>
      </c>
      <c r="D8" s="5" t="inlineStr">
        <is>
          <t>Akar-pangkat-n dari perkalian. Untuk laju pertumbuhan &amp; rasio. Harus &gt; 0.</t>
        </is>
      </c>
    </row>
    <row r="9">
      <c r="B9" s="4" t="inlineStr">
        <is>
          <t>Mean harmonik</t>
        </is>
      </c>
      <c r="C9" s="25">
        <f>HARMEAN(rentang)</f>
        <v/>
      </c>
      <c r="D9" s="5" t="inlineStr">
        <is>
          <t>n / Σ(1/x). Untuk laju, harga per unit. Harus &gt; 0. Selalu ≤ geometrik ≤ aritmetik.</t>
        </is>
      </c>
    </row>
    <row r="10">
      <c r="B10" s="4" t="inlineStr">
        <is>
          <t>Median</t>
        </is>
      </c>
      <c r="C10" s="25">
        <f>MEDIAN(rentang)</f>
        <v/>
      </c>
      <c r="D10" s="5" t="inlineStr">
        <is>
          <t>Nilai tengah data terurut. Tahan terhadap pencilan.</t>
        </is>
      </c>
    </row>
    <row r="11">
      <c r="B11" s="4" t="inlineStr">
        <is>
          <t>Modus</t>
        </is>
      </c>
      <c r="C11" s="25">
        <f>MODE.SNGL(rentang)</f>
        <v/>
      </c>
      <c r="D11" s="5" t="inlineStr">
        <is>
          <t>Nilai paling sering muncul. #N/A bila tak ada yang berulang. Pakai MODE.MULT (array) untuk multimodus.</t>
        </is>
      </c>
    </row>
    <row r="12">
      <c r="B12" s="4" t="inlineStr">
        <is>
          <t>Minimum / maksimum</t>
        </is>
      </c>
      <c r="C12" s="25">
        <f>MIN(rentang)  /  =MAX(rentang)</f>
        <v/>
      </c>
      <c r="D12" s="5" t="inlineStr">
        <is>
          <t>Nilai terkecil / terbesar.</t>
        </is>
      </c>
    </row>
    <row r="13">
      <c r="B13" s="4" t="inlineStr">
        <is>
          <t>Range</t>
        </is>
      </c>
      <c r="C13" s="25">
        <f>MAX(…) − MIN(…)</f>
        <v/>
      </c>
      <c r="D13" s="5" t="inlineStr">
        <is>
          <t>Sebaran kasar; mudah tapi hanya pakai 2 nilai ekstrim.</t>
        </is>
      </c>
    </row>
    <row r="14">
      <c r="B14" s="4" t="inlineStr">
        <is>
          <t>Kuartil Q1 / Q2 / Q3</t>
        </is>
      </c>
      <c r="C14" s="25">
        <f>QUARTILE.INC(rentang;1|2|3)</f>
        <v/>
      </c>
      <c r="D14" s="5" t="inlineStr">
        <is>
          <t>INC = inklusif (Excel default). Q2 = median. Dasar boxplot.</t>
        </is>
      </c>
    </row>
    <row r="15">
      <c r="B15" s="4" t="inlineStr">
        <is>
          <t>IQR</t>
        </is>
      </c>
      <c r="C15" s="25">
        <f>Q3 − Q1</f>
        <v/>
      </c>
      <c r="D15" s="5" t="inlineStr">
        <is>
          <t>Rentang antarkuartil; tahan pencilan; dipakai deteksi outlier (1.5×IQR).</t>
        </is>
      </c>
    </row>
    <row r="16">
      <c r="B16" s="4" t="inlineStr">
        <is>
          <t>Varians populasi (σ²)</t>
        </is>
      </c>
      <c r="C16" s="25">
        <f>VAR.P(rentang)</f>
        <v/>
      </c>
      <c r="D16" s="5" t="inlineStr">
        <is>
          <t>Σ(x−x̄)²/N. Bagi N. HANYA bila data = seluruh populasi.</t>
        </is>
      </c>
    </row>
    <row r="17">
      <c r="B17" s="4" t="inlineStr">
        <is>
          <t>Varians sampel (s²)</t>
        </is>
      </c>
      <c r="C17" s="25">
        <f>VAR.S(rentang)</f>
        <v/>
      </c>
      <c r="D17" s="5" t="inlineStr">
        <is>
          <t>Σ(x−x̄)²/(N−1). Bagi N−1 (koreksi Bessel). Untuk sampel → default riset.</t>
        </is>
      </c>
    </row>
    <row r="18">
      <c r="B18" s="4" t="inlineStr">
        <is>
          <t>Std dev populasi (σ)</t>
        </is>
      </c>
      <c r="C18" s="25">
        <f>STDEV.P(rentang)</f>
        <v/>
      </c>
      <c r="D18" s="5" t="inlineStr">
        <is>
          <t>Akar varians populasi. Satuan sama dengan data.</t>
        </is>
      </c>
    </row>
    <row r="19">
      <c r="B19" s="4" t="inlineStr">
        <is>
          <t>Std dev sampel (s)</t>
        </is>
      </c>
      <c r="C19" s="25">
        <f>STDEV.S(rentang)</f>
        <v/>
      </c>
      <c r="D19" s="5" t="inlineStr">
        <is>
          <t>Akar varians sampel. Yang dipakai hampir semua inferensi.</t>
        </is>
      </c>
    </row>
    <row r="20">
      <c r="B20" s="4" t="inlineStr">
        <is>
          <t>Koefisien variasi (CV)</t>
        </is>
      </c>
      <c r="C20" s="25">
        <f>STDEV.S(…)/AVERAGE(…)*100</f>
        <v/>
      </c>
      <c r="D20" s="5" t="inlineStr">
        <is>
          <t>Std dev relatif thd mean (dalam %). Untuk bandingkan sebaran antar-skala.</t>
        </is>
      </c>
    </row>
    <row r="21">
      <c r="B21" s="4" t="inlineStr">
        <is>
          <t>Skewness (kemiringan)</t>
        </is>
      </c>
      <c r="C21" s="25">
        <f>SKEW(rentang)</f>
        <v/>
      </c>
      <c r="D21" s="5" t="inlineStr">
        <is>
          <t>&gt;0 miring kanan (mean&gt;median), &lt;0 miring kiri, ≈0 simetris. Versi Excel = sample-adjusted (G1).</t>
        </is>
      </c>
    </row>
    <row r="22">
      <c r="B22" s="4" t="inlineStr">
        <is>
          <t>Kurtosis (keruncingan)</t>
        </is>
      </c>
      <c r="C22" s="25">
        <f>KURT(rentang)</f>
        <v/>
      </c>
      <c r="D22" s="5" t="inlineStr">
        <is>
          <t>Kurtosis BERLEBIH (excess). ≈0 = mesokurtik (~normal), &gt;0 leptokurtik (runcing), &lt;0 platikurtik (datar).</t>
        </is>
      </c>
    </row>
    <row r="24">
      <c r="B24" s="6" t="inlineStr">
        <is>
          <t>ATURAN INTERPRETASI CEPAT:</t>
        </is>
      </c>
    </row>
    <row r="25">
      <c r="B25" s="4" t="inlineStr">
        <is>
          <t>Skewness</t>
        </is>
      </c>
      <c r="C25" s="5" t="inlineStr">
        <is>
          <t>|skew| &lt; 0.5 ≈ simetris · 0.5–1 sedikit miring · &gt;1 miring kuat. Mean &gt; median = miring kanan.</t>
        </is>
      </c>
      <c r="D25" s="13" t="n"/>
    </row>
    <row r="26">
      <c r="B26" s="4" t="inlineStr">
        <is>
          <t>Kurtosis</t>
        </is>
      </c>
      <c r="C26" s="5" t="inlineStr">
        <is>
          <t>kurt &gt; 1 leptokurtik (ekor tebal, puncak runcing) · kurt &lt; −1 platikurtik (datar) · sekitar 0 ≈ normal.</t>
        </is>
      </c>
      <c r="D26" s="13" t="n"/>
    </row>
    <row r="27">
      <c r="B27" s="4" t="inlineStr">
        <is>
          <t>CV</t>
        </is>
      </c>
      <c r="C27" s="5" t="inlineStr">
        <is>
          <t>CV &lt; 15% sebaran rendah (homogen) · 15–35% sedang · &gt; 35% tinggi (heterogen). Konteks-dependent.</t>
        </is>
      </c>
      <c r="D27" s="13" t="n"/>
    </row>
    <row r="28">
      <c r="B28" s="4" t="inlineStr">
        <is>
          <t>Var.P vs Var.S</t>
        </is>
      </c>
      <c r="C28" s="5" t="inlineStr">
        <is>
          <t>Populasi (seluruh data ada) → VAR.P. Sampel (menaksir populasi) → VAR.S (koreksi N−1). Riset hampir selalu VAR.S.</t>
        </is>
      </c>
      <c r="D28" s="13" t="n"/>
    </row>
    <row r="29">
      <c r="B29" s="4" t="inlineStr">
        <is>
          <t>Mean vs Median</t>
        </is>
      </c>
      <c r="C29" s="5" t="inlineStr">
        <is>
          <t>Beda &gt; 10% mean → data miring; median lebih representatif. Income, harga, kekayaan: pakai median.</t>
        </is>
      </c>
      <c r="D29" s="13" t="n"/>
    </row>
  </sheetData>
  <mergeCells count="6">
    <mergeCell ref="C29:D29"/>
    <mergeCell ref="C25:D25"/>
    <mergeCell ref="C27:D27"/>
    <mergeCell ref="C28:D28"/>
    <mergeCell ref="C26:D26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2026-07-18T17:53:51Z</dcterms:created>
  <dcterms:modified xmlns:dcterms="http://purl.org/dc/terms/" xmlns:xsi="http://www.w3.org/2001/XMLSchema-instance" xsi:type="dcterms:W3CDTF">2026-07-18T17:53:51Z</dcterms:modified>
</cp:coreProperties>
</file>