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_PETUNJUK" sheetId="1" state="visible" r:id="rId1"/>
    <sheet xmlns:r="http://schemas.openxmlformats.org/officeDocument/2006/relationships" name="1_DATA_MENTAH" sheetId="2" state="visible" r:id="rId2"/>
    <sheet xmlns:r="http://schemas.openxmlformats.org/officeDocument/2006/relationships" name="2_TRANSFORMASI_LOGIT" sheetId="3" state="visible" r:id="rId3"/>
    <sheet xmlns:r="http://schemas.openxmlformats.org/officeDocument/2006/relationships" name="3_KOEFISIEN_OR" sheetId="4" state="visible" r:id="rId4"/>
    <sheet xmlns:r="http://schemas.openxmlformats.org/officeDocument/2006/relationships" name="4_MLE_GRID_SEARCH" sheetId="5" state="visible" r:id="rId5"/>
    <sheet xmlns:r="http://schemas.openxmlformats.org/officeDocument/2006/relationships" name="5_EVALUASI_MODEL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00"/>
    <numFmt numFmtId="165" formatCode="0.0000"/>
    <numFmt numFmtId="166" formatCode="0.0%"/>
    <numFmt numFmtId="167" formatCode="0.0"/>
  </numFmts>
  <fonts count="14">
    <font>
      <name val="Calibri"/>
      <family val="2"/>
      <color theme="1"/>
      <sz val="11"/>
      <scheme val="minor"/>
    </font>
    <font>
      <name val="Arial"/>
      <b val="1"/>
      <color rgb="001F4E78"/>
      <sz val="16"/>
    </font>
    <font>
      <name val="Arial"/>
      <i val="1"/>
      <sz val="11"/>
    </font>
    <font>
      <name val="Arial"/>
      <i val="1"/>
      <color rgb="00808080"/>
      <sz val="9"/>
    </font>
    <font>
      <name val="Arial"/>
      <b val="1"/>
    </font>
    <font>
      <name val="Arial"/>
      <b val="1"/>
      <color rgb="001F4E78"/>
      <sz val="14"/>
    </font>
    <font>
      <name val="Arial"/>
      <b val="1"/>
      <color rgb="00FFFFFF"/>
    </font>
    <font>
      <name val="Arial"/>
      <color rgb="000000FF"/>
    </font>
    <font>
      <name val="Arial"/>
      <color rgb="00000000"/>
    </font>
    <font>
      <name val="Arial"/>
      <sz val="9"/>
    </font>
    <font>
      <name val="Arial"/>
      <b val="1"/>
      <color rgb="000000FF"/>
    </font>
    <font>
      <name val="Arial"/>
      <i val="1"/>
      <color rgb="00808080"/>
      <sz val="8"/>
    </font>
    <font>
      <name val="Arial"/>
      <i val="1"/>
      <sz val="9"/>
    </font>
    <font>
      <name val="Arial"/>
      <color theme="1"/>
      <sz val="1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F00"/>
      </patternFill>
    </fill>
    <fill>
      <patternFill patternType="solid">
        <fgColor rgb="00E2EFDA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1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/>
    </xf>
    <xf numFmtId="0" fontId="8" fillId="0" borderId="1" applyAlignment="1" pivotButton="0" quotePrefix="0" xfId="0">
      <alignment horizontal="center"/>
    </xf>
    <xf numFmtId="0" fontId="9" fillId="0" borderId="0" pivotButton="0" quotePrefix="0" xfId="0"/>
    <xf numFmtId="0" fontId="8" fillId="0" borderId="0" pivotButton="0" quotePrefix="0" xfId="0"/>
    <xf numFmtId="164" fontId="10" fillId="3" borderId="0" pivotButton="0" quotePrefix="0" xfId="0"/>
    <xf numFmtId="0" fontId="11" fillId="0" borderId="0" pivotButton="0" quotePrefix="0" xfId="0"/>
    <xf numFmtId="164" fontId="8" fillId="0" borderId="1" applyAlignment="1" pivotButton="0" quotePrefix="0" xfId="0">
      <alignment horizontal="center"/>
    </xf>
    <xf numFmtId="165" fontId="8" fillId="0" borderId="1" applyAlignment="1" pivotButton="0" quotePrefix="0" xfId="0">
      <alignment horizontal="center"/>
    </xf>
    <xf numFmtId="0" fontId="4" fillId="4" borderId="1" pivotButton="0" quotePrefix="0" xfId="0"/>
    <xf numFmtId="0" fontId="7" fillId="4" borderId="1" pivotButton="0" quotePrefix="0" xfId="0"/>
    <xf numFmtId="164" fontId="8" fillId="4" borderId="1" pivotButton="0" quotePrefix="0" xfId="0"/>
    <xf numFmtId="165" fontId="8" fillId="4" borderId="1" pivotButton="0" quotePrefix="0" xfId="0"/>
    <xf numFmtId="166" fontId="8" fillId="4" borderId="1" pivotButton="0" quotePrefix="0" xfId="0"/>
    <xf numFmtId="0" fontId="8" fillId="4" borderId="1" pivotButton="0" quotePrefix="0" xfId="0"/>
    <xf numFmtId="0" fontId="8" fillId="0" borderId="1" pivotButton="0" quotePrefix="0" xfId="0"/>
    <xf numFmtId="164" fontId="7" fillId="0" borderId="1" pivotButton="0" quotePrefix="0" xfId="0"/>
    <xf numFmtId="2" fontId="8" fillId="0" borderId="1" pivotButton="0" quotePrefix="0" xfId="0"/>
    <xf numFmtId="165" fontId="8" fillId="0" borderId="1" pivotButton="0" quotePrefix="0" xfId="0"/>
    <xf numFmtId="164" fontId="8" fillId="0" borderId="1" pivotButton="0" quotePrefix="0" xfId="0"/>
    <xf numFmtId="164" fontId="8" fillId="0" borderId="0" pivotButton="0" quotePrefix="0" xfId="0"/>
    <xf numFmtId="166" fontId="8" fillId="0" borderId="0" pivotButton="0" quotePrefix="0" xfId="0"/>
    <xf numFmtId="167" fontId="8" fillId="0" borderId="0" pivotButton="0" quotePrefix="0" xfId="0"/>
    <xf numFmtId="0" fontId="4" fillId="5" borderId="0" pivotButton="0" quotePrefix="0" xfId="0"/>
    <xf numFmtId="2" fontId="10" fillId="3" borderId="0" applyAlignment="1" pivotButton="0" quotePrefix="0" xfId="0">
      <alignment horizontal="center"/>
    </xf>
    <xf numFmtId="167" fontId="10" fillId="3" borderId="0" pivotButton="0" quotePrefix="0" xfId="0"/>
    <xf numFmtId="164" fontId="4" fillId="0" borderId="0" pivotButton="0" quotePrefix="0" xfId="0"/>
    <xf numFmtId="2" fontId="8" fillId="0" borderId="0" pivotButton="0" quotePrefix="0" xfId="0"/>
    <xf numFmtId="0" fontId="0" fillId="0" borderId="1" applyAlignment="1" pivotButton="0" quotePrefix="0" xfId="0">
      <alignment horizontal="center"/>
    </xf>
    <xf numFmtId="0" fontId="6" fillId="2" borderId="1" applyAlignment="1" pivotButton="0" quotePrefix="0" xfId="0">
      <alignment horizontal="center"/>
    </xf>
    <xf numFmtId="0" fontId="4" fillId="0" borderId="1" applyAlignment="1" pivotButton="0" quotePrefix="0" xfId="0">
      <alignment horizontal="center"/>
    </xf>
    <xf numFmtId="0" fontId="13" fillId="0" borderId="1" applyAlignment="1" pivotButton="0" quotePrefix="0" xfId="0">
      <alignment horizontal="center"/>
    </xf>
    <xf numFmtId="0" fontId="12" fillId="0" borderId="1" pivotButton="0" quotePrefix="0" xfId="0"/>
    <xf numFmtId="166" fontId="8" fillId="0" borderId="1" pivotButton="0" quotePrefix="0" xfId="0"/>
    <xf numFmtId="0" fontId="7" fillId="0" borderId="0" pivotButton="0" quotePrefix="0" xfId="0"/>
    <xf numFmtId="2" fontId="7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stdsquare² · Regresi Logistik — Workbook Pendamping</t>
        </is>
      </c>
    </row>
    <row r="2">
      <c r="A2" s="2" t="inlineStr">
        <is>
          <t>Studi kasus: prediksi gagal bayar KUR (Kredit Usaha Rakyat) di BRI</t>
        </is>
      </c>
    </row>
    <row r="3">
      <c r="A3" s="3" t="inlineStr">
        <is>
          <t>Sumber artikel: content/statistik/regresi-logistik.md</t>
        </is>
      </c>
    </row>
    <row r="4">
      <c r="A4" s="4" t="inlineStr"/>
    </row>
    <row r="5">
      <c r="A5" s="5" t="inlineStr">
        <is>
          <t>ISI FILE (6 sheet):</t>
        </is>
      </c>
    </row>
    <row r="6">
      <c r="A6" s="4" t="inlineStr"/>
    </row>
    <row r="7">
      <c r="A7" s="4" t="inlineStr">
        <is>
          <t xml:space="preserve">  0_PETUNJUK              -&gt; Halaman ini</t>
        </is>
      </c>
    </row>
    <row r="8">
      <c r="A8" s="4" t="inlineStr">
        <is>
          <t xml:space="preserve">  1_DATA_MENTAH            -&gt; 10 pemohon KUR pertama (DTI, skor kredit, pekerjaan, gagal)</t>
        </is>
      </c>
    </row>
    <row r="9">
      <c r="A9" s="4" t="inlineStr">
        <is>
          <t xml:space="preserve">  2_TRANSFORMASI_LOGIT     -&gt; Rantai hidup: data mentah -&gt; z (log-odds) -&gt; odds = EXP(z) -&gt; probabilitas</t>
        </is>
      </c>
    </row>
    <row r="10">
      <c r="A10" s="4" t="inlineStr">
        <is>
          <t xml:space="preserve">  3_KOEFISIEN_OR           -&gt; Interpretasi 3 skala: log-odds, odds ratio (OR=e^beta), efek marginal</t>
        </is>
      </c>
    </row>
    <row r="11">
      <c r="A11" s="4" t="inlineStr">
        <is>
          <t xml:space="preserve">  4_MLE_GRID_SEARCH        -&gt; Simulasi Maximum Likelihood Estimation lewat grid-search log-likelihood</t>
        </is>
      </c>
    </row>
    <row r="12">
      <c r="A12" s="4" t="inlineStr">
        <is>
          <t xml:space="preserve">  5_EVALUASI_MODEL         -&gt; Confusion matrix, accuracy/precision/recall/F1, analisis biaya threshold</t>
        </is>
      </c>
    </row>
    <row r="13">
      <c r="A13" s="4" t="inlineStr"/>
    </row>
    <row r="14">
      <c r="A14" s="5" t="inlineStr">
        <is>
          <t>CATATAN METODOLOGI:</t>
        </is>
      </c>
    </row>
    <row r="15">
      <c r="A15" s="4" t="inlineStr"/>
    </row>
    <row r="16">
      <c r="A16" s="4" t="inlineStr">
        <is>
          <t xml:space="preserve">  - Koefisien beta pada sheet 2 &amp; 3 adalah OUTPUT REGRESI LOGISTIK dari 500 pemohon</t>
        </is>
      </c>
    </row>
    <row r="17">
      <c r="A17" s="4" t="inlineStr">
        <is>
          <t xml:space="preserve">    (dilaporkan software, lihat artikel bagian 'Studi Kasus Lengkap'). Nilai ini adalah</t>
        </is>
      </c>
    </row>
    <row r="18">
      <c r="A18" s="4" t="inlineStr">
        <is>
          <t xml:space="preserve">    INPUT (sel biru) untuk workbook -- bukan hasil MLE 500 baris data mentah (yang tidak</t>
        </is>
      </c>
    </row>
    <row r="19">
      <c r="A19" s="4" t="inlineStr">
        <is>
          <t xml:space="preserve">    tersedia penuh di artikel, hanya 10 baris contoh pembuka).</t>
        </is>
      </c>
    </row>
    <row r="20">
      <c r="A20" s="4" t="inlineStr">
        <is>
          <t xml:space="preserve">  - Sheet 4 (MLE_GRID_SEARCH) mendemonstrasikan MEKANISME MLE itu sendiri: dari 10 data</t>
        </is>
      </c>
    </row>
    <row r="21">
      <c r="A21" s="4" t="inlineStr">
        <is>
          <t xml:space="preserve">    pemohon mentah, workbook menjalankan grid-search log-likelihood pada model 1-prediktor</t>
        </is>
      </c>
    </row>
    <row r="22">
      <c r="A22" s="4" t="inlineStr">
        <is>
          <t xml:space="preserve">    (DTI saja) -- persis seperti dijelaskan artikel bagian 'Di Excel: Solver'. Setiap sel</t>
        </is>
      </c>
    </row>
    <row r="23">
      <c r="A23" s="4" t="inlineStr">
        <is>
          <t xml:space="preserve">    grid dihitung LIVE dari data mentah lewat SUMPRODUCT (bukan hardcode), sehingga Anda</t>
        </is>
      </c>
    </row>
    <row r="24">
      <c r="A24" s="4" t="inlineStr">
        <is>
          <t xml:space="preserve">    bisa melihat log-likelihood berubah saat beta digeser -- ini pengganti tombol Solver</t>
        </is>
      </c>
    </row>
    <row r="25">
      <c r="A25" s="4" t="inlineStr">
        <is>
          <t xml:space="preserve">    (Solver butuh macro/add-in yang tidak portabel lintas platform).</t>
        </is>
      </c>
    </row>
    <row r="26">
      <c r="A26" s="4" t="inlineStr">
        <is>
          <t xml:space="preserve">  - Semua sel hasil adalah FORMULA hidup. Ganti data di sheet 1, dan sheet 2-5 akan</t>
        </is>
      </c>
    </row>
    <row r="27">
      <c r="A27" s="4" t="inlineStr">
        <is>
          <t xml:space="preserve">    otomatis mengikuti (kecuali koefisien beta di sheet 3, yang memang input dari software).</t>
        </is>
      </c>
    </row>
    <row r="28">
      <c r="A28" s="4" t="inlineStr"/>
    </row>
    <row r="29">
      <c r="A29" s="5" t="inlineStr">
        <is>
          <t>LEGENDA WARNA:</t>
        </is>
      </c>
    </row>
    <row r="30">
      <c r="A30" s="4" t="inlineStr">
        <is>
          <t xml:space="preserve">  Biru       = input / angka diberikan (dari artikel atau software)</t>
        </is>
      </c>
    </row>
    <row r="31">
      <c r="A31" s="4" t="inlineStr">
        <is>
          <t xml:space="preserve">  Hitam      = formula (dihitung otomatis)</t>
        </is>
      </c>
    </row>
    <row r="32">
      <c r="A32" s="4" t="inlineStr">
        <is>
          <t xml:space="preserve">  Kuning     = asumsi kunci / sel yang boleh Anda ubah untuk eksperimen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2" customWidth="1" min="3" max="3"/>
    <col width="12" customWidth="1" min="4" max="4"/>
    <col width="32" customWidth="1" min="5" max="5"/>
    <col width="20" customWidth="1" min="6" max="6"/>
  </cols>
  <sheetData>
    <row r="1">
      <c r="A1" s="6" t="inlineStr">
        <is>
          <t>Data Mentah -- 10 Pemohon KUR Pertama</t>
        </is>
      </c>
    </row>
    <row r="2">
      <c r="A2" s="3" t="inlineStr">
        <is>
          <t>Sumber: artikel, tabel pembuka. Kolom Pekerjaan_Kontrak = dummy 1/0 (formula) dari kolom Pekerjaan.</t>
        </is>
      </c>
    </row>
    <row r="3"/>
    <row r="4">
      <c r="A4" s="7" t="inlineStr">
        <is>
          <t>Pemohon</t>
        </is>
      </c>
      <c r="B4" s="7" t="inlineStr">
        <is>
          <t>DTI (%)</t>
        </is>
      </c>
      <c r="C4" s="7" t="inlineStr">
        <is>
          <t>Skor Kredit</t>
        </is>
      </c>
      <c r="D4" s="7" t="inlineStr">
        <is>
          <t>Pekerjaan</t>
        </is>
      </c>
      <c r="E4" s="7" t="inlineStr">
        <is>
          <t>Pekerjaan_Kontrak (1=Kontrak,0=Tetap)</t>
        </is>
      </c>
      <c r="F4" s="7" t="inlineStr">
        <is>
          <t>Gagal? (1=ya,0=tidak)</t>
        </is>
      </c>
    </row>
    <row r="5">
      <c r="A5" s="8" t="n">
        <v>1</v>
      </c>
      <c r="B5" s="8" t="n">
        <v>35</v>
      </c>
      <c r="C5" s="8" t="n">
        <v>70</v>
      </c>
      <c r="D5" s="8" t="inlineStr">
        <is>
          <t>Tetap</t>
        </is>
      </c>
      <c r="E5" s="9">
        <f>IF(D5="Kontrak",1,0)</f>
        <v/>
      </c>
      <c r="F5" s="8" t="n">
        <v>0</v>
      </c>
    </row>
    <row r="6">
      <c r="A6" s="8" t="n">
        <v>2</v>
      </c>
      <c r="B6" s="8" t="n">
        <v>45</v>
      </c>
      <c r="C6" s="8" t="n">
        <v>65</v>
      </c>
      <c r="D6" s="8" t="inlineStr">
        <is>
          <t>Tetap</t>
        </is>
      </c>
      <c r="E6" s="9">
        <f>IF(D6="Kontrak",1,0)</f>
        <v/>
      </c>
      <c r="F6" s="8" t="n">
        <v>0</v>
      </c>
    </row>
    <row r="7">
      <c r="A7" s="8" t="n">
        <v>3</v>
      </c>
      <c r="B7" s="8" t="n">
        <v>55</v>
      </c>
      <c r="C7" s="8" t="n">
        <v>60</v>
      </c>
      <c r="D7" s="8" t="inlineStr">
        <is>
          <t>Kontrak</t>
        </is>
      </c>
      <c r="E7" s="9">
        <f>IF(D7="Kontrak",1,0)</f>
        <v/>
      </c>
      <c r="F7" s="8" t="n">
        <v>1</v>
      </c>
    </row>
    <row r="8">
      <c r="A8" s="8" t="n">
        <v>4</v>
      </c>
      <c r="B8" s="8" t="n">
        <v>25</v>
      </c>
      <c r="C8" s="8" t="n">
        <v>85</v>
      </c>
      <c r="D8" s="8" t="inlineStr">
        <is>
          <t>Tetap</t>
        </is>
      </c>
      <c r="E8" s="9">
        <f>IF(D8="Kontrak",1,0)</f>
        <v/>
      </c>
      <c r="F8" s="8" t="n">
        <v>0</v>
      </c>
    </row>
    <row r="9">
      <c r="A9" s="8" t="n">
        <v>5</v>
      </c>
      <c r="B9" s="8" t="n">
        <v>60</v>
      </c>
      <c r="C9" s="8" t="n">
        <v>50</v>
      </c>
      <c r="D9" s="8" t="inlineStr">
        <is>
          <t>Kontrak</t>
        </is>
      </c>
      <c r="E9" s="9">
        <f>IF(D9="Kontrak",1,0)</f>
        <v/>
      </c>
      <c r="F9" s="8" t="n">
        <v>1</v>
      </c>
    </row>
    <row r="10">
      <c r="A10" s="8" t="n">
        <v>6</v>
      </c>
      <c r="B10" s="8" t="n">
        <v>40</v>
      </c>
      <c r="C10" s="8" t="n">
        <v>75</v>
      </c>
      <c r="D10" s="8" t="inlineStr">
        <is>
          <t>Tetap</t>
        </is>
      </c>
      <c r="E10" s="9">
        <f>IF(D10="Kontrak",1,0)</f>
        <v/>
      </c>
      <c r="F10" s="8" t="n">
        <v>0</v>
      </c>
    </row>
    <row r="11">
      <c r="A11" s="8" t="n">
        <v>7</v>
      </c>
      <c r="B11" s="8" t="n">
        <v>50</v>
      </c>
      <c r="C11" s="8" t="n">
        <v>55</v>
      </c>
      <c r="D11" s="8" t="inlineStr">
        <is>
          <t>Kontrak</t>
        </is>
      </c>
      <c r="E11" s="9">
        <f>IF(D11="Kontrak",1,0)</f>
        <v/>
      </c>
      <c r="F11" s="8" t="n">
        <v>1</v>
      </c>
    </row>
    <row r="12">
      <c r="A12" s="8" t="n">
        <v>8</v>
      </c>
      <c r="B12" s="8" t="n">
        <v>30</v>
      </c>
      <c r="C12" s="8" t="n">
        <v>80</v>
      </c>
      <c r="D12" s="8" t="inlineStr">
        <is>
          <t>Tetap</t>
        </is>
      </c>
      <c r="E12" s="9">
        <f>IF(D12="Kontrak",1,0)</f>
        <v/>
      </c>
      <c r="F12" s="8" t="n">
        <v>0</v>
      </c>
    </row>
    <row r="13">
      <c r="A13" s="8" t="n">
        <v>9</v>
      </c>
      <c r="B13" s="8" t="n">
        <v>65</v>
      </c>
      <c r="C13" s="8" t="n">
        <v>45</v>
      </c>
      <c r="D13" s="8" t="inlineStr">
        <is>
          <t>Kontrak</t>
        </is>
      </c>
      <c r="E13" s="9">
        <f>IF(D13="Kontrak",1,0)</f>
        <v/>
      </c>
      <c r="F13" s="8" t="n">
        <v>1</v>
      </c>
    </row>
    <row r="14">
      <c r="A14" s="8" t="n">
        <v>10</v>
      </c>
      <c r="B14" s="8" t="n">
        <v>38</v>
      </c>
      <c r="C14" s="8" t="n">
        <v>72</v>
      </c>
      <c r="D14" s="8" t="inlineStr">
        <is>
          <t>Tetap</t>
        </is>
      </c>
      <c r="E14" s="9">
        <f>IF(D14="Kontrak",1,0)</f>
        <v/>
      </c>
      <c r="F14" s="8" t="n">
        <v>0</v>
      </c>
    </row>
    <row r="15"/>
    <row r="16">
      <c r="A16" s="5" t="inlineStr">
        <is>
          <t>Named ranges dipakai sheet lain:</t>
        </is>
      </c>
    </row>
    <row r="17">
      <c r="A17" s="10" t="inlineStr">
        <is>
          <t>DTI_range = 1_DATA_MENTAH!$B$5:$B$14</t>
        </is>
      </c>
    </row>
    <row r="18">
      <c r="A18" s="10" t="inlineStr">
        <is>
          <t>Gagal_range = 1_DATA_MENTAH!$F$5:$F$14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2" customWidth="1" min="3" max="3"/>
    <col width="14" customWidth="1" min="4" max="4"/>
    <col width="20" customWidth="1" min="5" max="5"/>
    <col width="14" customWidth="1" min="6" max="6"/>
    <col width="22" customWidth="1" min="7" max="7"/>
    <col width="16" customWidth="1" min="8" max="8"/>
  </cols>
  <sheetData>
    <row r="1">
      <c r="A1" s="6" t="inlineStr">
        <is>
          <t>Transformasi: Data Mentah -&gt; Log-Odds (z) -&gt; Odds -&gt; Probabilitas</t>
        </is>
      </c>
    </row>
    <row r="2">
      <c r="A2" s="3" t="inlineStr">
        <is>
          <t>Koefisien beta di bawah = OUTPUT regresi logistik 500 pemohon (dilaporkan software, artikel 'Studi Kasus Lengkap'). Rantai transformasi 100% formula hidup.</t>
        </is>
      </c>
    </row>
    <row r="3"/>
    <row r="4">
      <c r="A4" s="5" t="inlineStr">
        <is>
          <t>Koefisien Model (input, dari software -- 3 prediktor)</t>
        </is>
      </c>
    </row>
    <row r="5">
      <c r="A5" s="7" t="inlineStr">
        <is>
          <t>Parameter</t>
        </is>
      </c>
      <c r="B5" s="7" t="inlineStr">
        <is>
          <t>Nilai</t>
        </is>
      </c>
    </row>
    <row r="6">
      <c r="A6" s="11" t="inlineStr">
        <is>
          <t>beta0 (Intercept)</t>
        </is>
      </c>
      <c r="B6" s="12" t="n">
        <v>-4.8</v>
      </c>
    </row>
    <row r="7">
      <c r="A7" s="11" t="inlineStr">
        <is>
          <t>beta1 (DTI)</t>
        </is>
      </c>
      <c r="B7" s="12" t="n">
        <v>0.07199999999999999</v>
      </c>
    </row>
    <row r="8">
      <c r="A8" s="11" t="inlineStr">
        <is>
          <t>beta2 (Skor Kredit)</t>
        </is>
      </c>
      <c r="B8" s="12" t="n">
        <v>-0.045</v>
      </c>
    </row>
    <row r="9">
      <c r="A9" s="11" t="inlineStr">
        <is>
          <t>beta3 (Pekerjaan Kontrak)</t>
        </is>
      </c>
      <c r="B9" s="12" t="n">
        <v>1.15</v>
      </c>
    </row>
    <row r="10">
      <c r="A10" s="13" t="inlineStr">
        <is>
          <t>Sumber: artikel, tabel regresi 500 pemohon (Intercept, DTI, Skor Kredit, Pekerjaan Kontrak)</t>
        </is>
      </c>
    </row>
    <row r="11"/>
    <row r="12"/>
    <row r="13" ht="42" customHeight="1">
      <c r="A13" s="7" t="inlineStr">
        <is>
          <t>Pemohon</t>
        </is>
      </c>
      <c r="B13" s="7" t="inlineStr">
        <is>
          <t>DTI (%)</t>
        </is>
      </c>
      <c r="C13" s="7" t="inlineStr">
        <is>
          <t>Skor Kredit</t>
        </is>
      </c>
      <c r="D13" s="7" t="inlineStr">
        <is>
          <t>Kontrak(0/1)</t>
        </is>
      </c>
      <c r="E13" s="7" t="inlineStr">
        <is>
          <t>z = log-odds
= b0+b1*DTI+b2*Skor+b3*Kontrak</t>
        </is>
      </c>
      <c r="F13" s="7" t="inlineStr">
        <is>
          <t>odds = EXP(z)</t>
        </is>
      </c>
      <c r="G13" s="7" t="inlineStr">
        <is>
          <t>probabilitas p = odds/(1+odds)</t>
        </is>
      </c>
      <c r="H13" s="7" t="inlineStr">
        <is>
          <t>Gagal aktual (y)</t>
        </is>
      </c>
    </row>
    <row r="14">
      <c r="A14" s="9">
        <f>'1_DATA_MENTAH'!A5</f>
        <v/>
      </c>
      <c r="B14" s="9">
        <f>'1_DATA_MENTAH'!B5</f>
        <v/>
      </c>
      <c r="C14" s="9">
        <f>'1_DATA_MENTAH'!C5</f>
        <v/>
      </c>
      <c r="D14" s="9">
        <f>'1_DATA_MENTAH'!E5</f>
        <v/>
      </c>
      <c r="E14" s="14">
        <f>$B$6+$B$7*B14+$B$8*C14+$B$9*D14</f>
        <v/>
      </c>
      <c r="F14" s="15">
        <f>EXP(E14)</f>
        <v/>
      </c>
      <c r="G14" s="15">
        <f>F14/(1+F14)</f>
        <v/>
      </c>
      <c r="H14" s="9">
        <f>'1_DATA_MENTAH'!F5</f>
        <v/>
      </c>
    </row>
    <row r="15">
      <c r="A15" s="9">
        <f>'1_DATA_MENTAH'!A6</f>
        <v/>
      </c>
      <c r="B15" s="9">
        <f>'1_DATA_MENTAH'!B6</f>
        <v/>
      </c>
      <c r="C15" s="9">
        <f>'1_DATA_MENTAH'!C6</f>
        <v/>
      </c>
      <c r="D15" s="9">
        <f>'1_DATA_MENTAH'!E6</f>
        <v/>
      </c>
      <c r="E15" s="14">
        <f>$B$6+$B$7*B15+$B$8*C15+$B$9*D15</f>
        <v/>
      </c>
      <c r="F15" s="15">
        <f>EXP(E15)</f>
        <v/>
      </c>
      <c r="G15" s="15">
        <f>F15/(1+F15)</f>
        <v/>
      </c>
      <c r="H15" s="9">
        <f>'1_DATA_MENTAH'!F6</f>
        <v/>
      </c>
    </row>
    <row r="16">
      <c r="A16" s="9">
        <f>'1_DATA_MENTAH'!A7</f>
        <v/>
      </c>
      <c r="B16" s="9">
        <f>'1_DATA_MENTAH'!B7</f>
        <v/>
      </c>
      <c r="C16" s="9">
        <f>'1_DATA_MENTAH'!C7</f>
        <v/>
      </c>
      <c r="D16" s="9">
        <f>'1_DATA_MENTAH'!E7</f>
        <v/>
      </c>
      <c r="E16" s="14">
        <f>$B$6+$B$7*B16+$B$8*C16+$B$9*D16</f>
        <v/>
      </c>
      <c r="F16" s="15">
        <f>EXP(E16)</f>
        <v/>
      </c>
      <c r="G16" s="15">
        <f>F16/(1+F16)</f>
        <v/>
      </c>
      <c r="H16" s="9">
        <f>'1_DATA_MENTAH'!F7</f>
        <v/>
      </c>
    </row>
    <row r="17">
      <c r="A17" s="9">
        <f>'1_DATA_MENTAH'!A8</f>
        <v/>
      </c>
      <c r="B17" s="9">
        <f>'1_DATA_MENTAH'!B8</f>
        <v/>
      </c>
      <c r="C17" s="9">
        <f>'1_DATA_MENTAH'!C8</f>
        <v/>
      </c>
      <c r="D17" s="9">
        <f>'1_DATA_MENTAH'!E8</f>
        <v/>
      </c>
      <c r="E17" s="14">
        <f>$B$6+$B$7*B17+$B$8*C17+$B$9*D17</f>
        <v/>
      </c>
      <c r="F17" s="15">
        <f>EXP(E17)</f>
        <v/>
      </c>
      <c r="G17" s="15">
        <f>F17/(1+F17)</f>
        <v/>
      </c>
      <c r="H17" s="9">
        <f>'1_DATA_MENTAH'!F8</f>
        <v/>
      </c>
    </row>
    <row r="18">
      <c r="A18" s="9">
        <f>'1_DATA_MENTAH'!A9</f>
        <v/>
      </c>
      <c r="B18" s="9">
        <f>'1_DATA_MENTAH'!B9</f>
        <v/>
      </c>
      <c r="C18" s="9">
        <f>'1_DATA_MENTAH'!C9</f>
        <v/>
      </c>
      <c r="D18" s="9">
        <f>'1_DATA_MENTAH'!E9</f>
        <v/>
      </c>
      <c r="E18" s="14">
        <f>$B$6+$B$7*B18+$B$8*C18+$B$9*D18</f>
        <v/>
      </c>
      <c r="F18" s="15">
        <f>EXP(E18)</f>
        <v/>
      </c>
      <c r="G18" s="15">
        <f>F18/(1+F18)</f>
        <v/>
      </c>
      <c r="H18" s="9">
        <f>'1_DATA_MENTAH'!F9</f>
        <v/>
      </c>
    </row>
    <row r="19">
      <c r="A19" s="9">
        <f>'1_DATA_MENTAH'!A10</f>
        <v/>
      </c>
      <c r="B19" s="9">
        <f>'1_DATA_MENTAH'!B10</f>
        <v/>
      </c>
      <c r="C19" s="9">
        <f>'1_DATA_MENTAH'!C10</f>
        <v/>
      </c>
      <c r="D19" s="9">
        <f>'1_DATA_MENTAH'!E10</f>
        <v/>
      </c>
      <c r="E19" s="14">
        <f>$B$6+$B$7*B19+$B$8*C19+$B$9*D19</f>
        <v/>
      </c>
      <c r="F19" s="15">
        <f>EXP(E19)</f>
        <v/>
      </c>
      <c r="G19" s="15">
        <f>F19/(1+F19)</f>
        <v/>
      </c>
      <c r="H19" s="9">
        <f>'1_DATA_MENTAH'!F10</f>
        <v/>
      </c>
    </row>
    <row r="20">
      <c r="A20" s="9">
        <f>'1_DATA_MENTAH'!A11</f>
        <v/>
      </c>
      <c r="B20" s="9">
        <f>'1_DATA_MENTAH'!B11</f>
        <v/>
      </c>
      <c r="C20" s="9">
        <f>'1_DATA_MENTAH'!C11</f>
        <v/>
      </c>
      <c r="D20" s="9">
        <f>'1_DATA_MENTAH'!E11</f>
        <v/>
      </c>
      <c r="E20" s="14">
        <f>$B$6+$B$7*B20+$B$8*C20+$B$9*D20</f>
        <v/>
      </c>
      <c r="F20" s="15">
        <f>EXP(E20)</f>
        <v/>
      </c>
      <c r="G20" s="15">
        <f>F20/(1+F20)</f>
        <v/>
      </c>
      <c r="H20" s="9">
        <f>'1_DATA_MENTAH'!F11</f>
        <v/>
      </c>
    </row>
    <row r="21">
      <c r="A21" s="9">
        <f>'1_DATA_MENTAH'!A12</f>
        <v/>
      </c>
      <c r="B21" s="9">
        <f>'1_DATA_MENTAH'!B12</f>
        <v/>
      </c>
      <c r="C21" s="9">
        <f>'1_DATA_MENTAH'!C12</f>
        <v/>
      </c>
      <c r="D21" s="9">
        <f>'1_DATA_MENTAH'!E12</f>
        <v/>
      </c>
      <c r="E21" s="14">
        <f>$B$6+$B$7*B21+$B$8*C21+$B$9*D21</f>
        <v/>
      </c>
      <c r="F21" s="15">
        <f>EXP(E21)</f>
        <v/>
      </c>
      <c r="G21" s="15">
        <f>F21/(1+F21)</f>
        <v/>
      </c>
      <c r="H21" s="9">
        <f>'1_DATA_MENTAH'!F12</f>
        <v/>
      </c>
    </row>
    <row r="22">
      <c r="A22" s="9">
        <f>'1_DATA_MENTAH'!A13</f>
        <v/>
      </c>
      <c r="B22" s="9">
        <f>'1_DATA_MENTAH'!B13</f>
        <v/>
      </c>
      <c r="C22" s="9">
        <f>'1_DATA_MENTAH'!C13</f>
        <v/>
      </c>
      <c r="D22" s="9">
        <f>'1_DATA_MENTAH'!E13</f>
        <v/>
      </c>
      <c r="E22" s="14">
        <f>$B$6+$B$7*B22+$B$8*C22+$B$9*D22</f>
        <v/>
      </c>
      <c r="F22" s="15">
        <f>EXP(E22)</f>
        <v/>
      </c>
      <c r="G22" s="15">
        <f>F22/(1+F22)</f>
        <v/>
      </c>
      <c r="H22" s="9">
        <f>'1_DATA_MENTAH'!F13</f>
        <v/>
      </c>
    </row>
    <row r="23">
      <c r="A23" s="9">
        <f>'1_DATA_MENTAH'!A14</f>
        <v/>
      </c>
      <c r="B23" s="9">
        <f>'1_DATA_MENTAH'!B14</f>
        <v/>
      </c>
      <c r="C23" s="9">
        <f>'1_DATA_MENTAH'!C14</f>
        <v/>
      </c>
      <c r="D23" s="9">
        <f>'1_DATA_MENTAH'!E14</f>
        <v/>
      </c>
      <c r="E23" s="14">
        <f>$B$6+$B$7*B23+$B$8*C23+$B$9*D23</f>
        <v/>
      </c>
      <c r="F23" s="15">
        <f>EXP(E23)</f>
        <v/>
      </c>
      <c r="G23" s="15">
        <f>F23/(1+F23)</f>
        <v/>
      </c>
      <c r="H23" s="9">
        <f>'1_DATA_MENTAH'!F14</f>
        <v/>
      </c>
    </row>
    <row r="24">
      <c r="A24" s="16" t="inlineStr">
        <is>
          <t>Pemohon BARU (DTI 48, Skor 58, Kontrak)</t>
        </is>
      </c>
      <c r="B24" s="17" t="n">
        <v>48</v>
      </c>
      <c r="C24" s="17" t="n">
        <v>58</v>
      </c>
      <c r="D24" s="17" t="n">
        <v>1</v>
      </c>
      <c r="E24" s="18">
        <f>$B$6+$B$7*B24+$B$8*C24+$B$9*D24</f>
        <v/>
      </c>
      <c r="F24" s="19">
        <f>EXP(E24)</f>
        <v/>
      </c>
      <c r="G24" s="20">
        <f>F24/(1+F24)</f>
        <v/>
      </c>
      <c r="H24" s="21" t="inlineStr">
        <is>
          <t>?</t>
        </is>
      </c>
    </row>
    <row r="25"/>
    <row r="26">
      <c r="A26" s="3" t="inlineStr">
        <is>
          <t>Cek terhadap artikel: z = -2,804 ; p = 5,7% -- lihat sel E24 dan G24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0" customWidth="1" min="3" max="3"/>
    <col width="12" customWidth="1" min="4" max="4"/>
    <col width="14" customWidth="1" min="5" max="5"/>
    <col width="14" customWidth="1" min="6" max="6"/>
    <col width="15" customWidth="1" min="7" max="7"/>
    <col width="15" customWidth="1" min="8" max="8"/>
  </cols>
  <sheetData>
    <row r="1">
      <c r="A1" s="6" t="inlineStr">
        <is>
          <t>Interpretasi Koefisien -- 3 Skala (Log-Odds, Odds Ratio, Probabilitas)</t>
        </is>
      </c>
    </row>
    <row r="2">
      <c r="A2" s="3" t="inlineStr">
        <is>
          <t>beta dan SE = input (dilaporkan software, artikel tabel regresi 500 pemohon). z, OR, CI = formula hidup.</t>
        </is>
      </c>
    </row>
    <row r="3"/>
    <row r="4" ht="30" customHeight="1">
      <c r="A4" s="7" t="inlineStr">
        <is>
          <t>Prediktor</t>
        </is>
      </c>
      <c r="B4" s="7" t="inlineStr">
        <is>
          <t>beta (log-odds)</t>
        </is>
      </c>
      <c r="C4" s="7" t="inlineStr">
        <is>
          <t>SE</t>
        </is>
      </c>
      <c r="D4" s="7" t="inlineStr">
        <is>
          <t>z = beta/SE</t>
        </is>
      </c>
      <c r="E4" s="7" t="inlineStr">
        <is>
          <t>p-value (2 sisi)</t>
        </is>
      </c>
      <c r="F4" s="7" t="inlineStr">
        <is>
          <t>OR = EXP(beta)</t>
        </is>
      </c>
      <c r="G4" s="7" t="inlineStr">
        <is>
          <t>95% CI OR bawah</t>
        </is>
      </c>
      <c r="H4" s="7" t="inlineStr">
        <is>
          <t>95% CI OR atas</t>
        </is>
      </c>
    </row>
    <row r="5">
      <c r="A5" s="22" t="inlineStr">
        <is>
          <t>Intercept</t>
        </is>
      </c>
      <c r="B5" s="23" t="n">
        <v>-4.8</v>
      </c>
      <c r="C5" s="23" t="n">
        <v>0.85</v>
      </c>
      <c r="D5" s="24">
        <f>B5/C5</f>
        <v/>
      </c>
      <c r="E5" s="25">
        <f>2*(1-NORMSDIST(ABS(D5)))</f>
        <v/>
      </c>
      <c r="F5" s="26">
        <f>EXP(B5)</f>
        <v/>
      </c>
      <c r="G5" s="26">
        <f>EXP(B5-1.96*C5)</f>
        <v/>
      </c>
      <c r="H5" s="26">
        <f>EXP(B5+1.96*C5)</f>
        <v/>
      </c>
    </row>
    <row r="6">
      <c r="A6" s="22" t="inlineStr">
        <is>
          <t>DTI (%)</t>
        </is>
      </c>
      <c r="B6" s="23" t="n">
        <v>0.07199999999999999</v>
      </c>
      <c r="C6" s="23" t="n">
        <v>0.013</v>
      </c>
      <c r="D6" s="24">
        <f>B6/C6</f>
        <v/>
      </c>
      <c r="E6" s="25">
        <f>2*(1-NORMSDIST(ABS(D6)))</f>
        <v/>
      </c>
      <c r="F6" s="26">
        <f>EXP(B6)</f>
        <v/>
      </c>
      <c r="G6" s="26">
        <f>EXP(B6-1.96*C6)</f>
        <v/>
      </c>
      <c r="H6" s="26">
        <f>EXP(B6+1.96*C6)</f>
        <v/>
      </c>
    </row>
    <row r="7">
      <c r="A7" s="22" t="inlineStr">
        <is>
          <t>Skor Kredit</t>
        </is>
      </c>
      <c r="B7" s="23" t="n">
        <v>-0.045</v>
      </c>
      <c r="C7" s="23" t="n">
        <v>0.008999999999999999</v>
      </c>
      <c r="D7" s="24">
        <f>B7/C7</f>
        <v/>
      </c>
      <c r="E7" s="25">
        <f>2*(1-NORMSDIST(ABS(D7)))</f>
        <v/>
      </c>
      <c r="F7" s="26">
        <f>EXP(B7)</f>
        <v/>
      </c>
      <c r="G7" s="26">
        <f>EXP(B7-1.96*C7)</f>
        <v/>
      </c>
      <c r="H7" s="26">
        <f>EXP(B7+1.96*C7)</f>
        <v/>
      </c>
    </row>
    <row r="8">
      <c r="A8" s="22" t="inlineStr">
        <is>
          <t>Pekerjaan Kontrak (1/0)</t>
        </is>
      </c>
      <c r="B8" s="23" t="n">
        <v>1.15</v>
      </c>
      <c r="C8" s="23" t="n">
        <v>0.32</v>
      </c>
      <c r="D8" s="24">
        <f>B8/C8</f>
        <v/>
      </c>
      <c r="E8" s="25">
        <f>2*(1-NORMSDIST(ABS(D8)))</f>
        <v/>
      </c>
      <c r="F8" s="26">
        <f>EXP(B8)</f>
        <v/>
      </c>
      <c r="G8" s="26">
        <f>EXP(B8-1.96*C8)</f>
        <v/>
      </c>
      <c r="H8" s="26">
        <f>EXP(B8+1.96*C8)</f>
        <v/>
      </c>
    </row>
    <row r="9"/>
    <row r="10">
      <c r="A10" s="3" t="inlineStr">
        <is>
          <t>Cek terhadap artikel: DTI OR=1,075 [1,048;1,103]; Skor OR=0,956 [0,939;0,973]; Kontrak OR=3,158 [1,685;5,917]</t>
        </is>
      </c>
    </row>
    <row r="11"/>
    <row r="12"/>
    <row r="13">
      <c r="A13" s="5" t="inlineStr">
        <is>
          <t>Interpretasi 3 Skala</t>
        </is>
      </c>
    </row>
    <row r="14">
      <c r="A14" s="11" t="inlineStr">
        <is>
          <t>Skala 1 -- Log-odds: setiap +1% DTI menaikkan log-odds gagal bayar sebesar beta1 =</t>
        </is>
      </c>
      <c r="F14" s="27">
        <f>B6</f>
        <v/>
      </c>
    </row>
    <row r="15">
      <c r="A15" s="11" t="inlineStr">
        <is>
          <t>Skala 2 -- Odds ratio: setiap +1% DTI menaikkan odds gagal bayar sebesar (OR-1) =</t>
        </is>
      </c>
      <c r="F15" s="28">
        <f>F6-1</f>
        <v/>
      </c>
    </row>
    <row r="16">
      <c r="A16" s="11" t="inlineStr">
        <is>
          <t>Skala 3 -- Efek marginal dp/dx = beta*p*(1-p), dievaluasi pada p=0,3 (titik tengah):</t>
        </is>
      </c>
      <c r="F16" s="27">
        <f>B6*0.3*(1-0.3)</f>
        <v/>
      </c>
    </row>
    <row r="17">
      <c r="A17" s="11" t="inlineStr">
        <is>
          <t xml:space="preserve">  -&gt; di sekitar DTI rata-rata, setiap +1% DTI menaikkan probabilitas gagal sekitar (poin persen):</t>
        </is>
      </c>
      <c r="F17" s="29">
        <f>F16*100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22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4" customWidth="1" min="10" max="10"/>
  </cols>
  <sheetData>
    <row r="1">
      <c r="A1" s="6" t="inlineStr">
        <is>
          <t>Maximum Likelihood Estimation -- Grid Search Log-Likelihood (Model 1 Prediktor: DTI)</t>
        </is>
      </c>
    </row>
    <row r="2">
      <c r="A2" s="3" t="inlineStr">
        <is>
          <t>Ganti Solver: setiap sel grid = SUMPRODUCT log-likelihood LIVE dari 10 data mentah, untuk kombinasi (beta0,beta1) di baris/kolom.</t>
        </is>
      </c>
    </row>
    <row r="3">
      <c r="A3" s="3" t="inlineStr">
        <is>
          <t>ell(beta) = SUM[ y*ln(p) + (1-y)*ln(1-p) ],  p = 1/(1+EXP(-(beta0+beta1*DTI)))  -- lihat artikel bagian 'Fungsi likelihood'</t>
        </is>
      </c>
    </row>
    <row r="4"/>
    <row r="5"/>
    <row r="6">
      <c r="A6" s="30" t="inlineStr">
        <is>
          <t>beta0 \ beta1 -&gt;</t>
        </is>
      </c>
      <c r="B6" s="31" t="n">
        <v>0.02</v>
      </c>
      <c r="C6" s="31" t="n">
        <v>0.04</v>
      </c>
      <c r="D6" s="31" t="n">
        <v>0.06</v>
      </c>
      <c r="E6" s="31" t="n">
        <v>0.08</v>
      </c>
      <c r="F6" s="31" t="n">
        <v>0.1</v>
      </c>
      <c r="G6" s="31" t="n">
        <v>0.12</v>
      </c>
      <c r="H6" s="31" t="n">
        <v>0.14</v>
      </c>
      <c r="J6" s="5" t="inlineStr">
        <is>
          <t>Max per baris</t>
        </is>
      </c>
    </row>
    <row r="7">
      <c r="A7" s="32" t="n">
        <v>-8</v>
      </c>
      <c r="B7" s="26">
        <f>SUMPRODUCT('1_DATA_MENTAH'!$F$5:$F$14*LN(1/(1+EXP(-($A7+B$6*'1_DATA_MENTAH'!$B$5:$B$14))))+(1-'1_DATA_MENTAH'!$F$5:$F$14)*LN(1-1/(1+EXP(-($A7+B$6*'1_DATA_MENTAH'!$B$5:$B$14)))))</f>
        <v/>
      </c>
      <c r="C7" s="26">
        <f>SUMPRODUCT('1_DATA_MENTAH'!$F$5:$F$14*LN(1/(1+EXP(-($A7+C$6*'1_DATA_MENTAH'!$B$5:$B$14))))+(1-'1_DATA_MENTAH'!$F$5:$F$14)*LN(1-1/(1+EXP(-($A7+C$6*'1_DATA_MENTAH'!$B$5:$B$14)))))</f>
        <v/>
      </c>
      <c r="D7" s="26">
        <f>SUMPRODUCT('1_DATA_MENTAH'!$F$5:$F$14*LN(1/(1+EXP(-($A7+D$6*'1_DATA_MENTAH'!$B$5:$B$14))))+(1-'1_DATA_MENTAH'!$F$5:$F$14)*LN(1-1/(1+EXP(-($A7+D$6*'1_DATA_MENTAH'!$B$5:$B$14)))))</f>
        <v/>
      </c>
      <c r="E7" s="26">
        <f>SUMPRODUCT('1_DATA_MENTAH'!$F$5:$F$14*LN(1/(1+EXP(-($A7+E$6*'1_DATA_MENTAH'!$B$5:$B$14))))+(1-'1_DATA_MENTAH'!$F$5:$F$14)*LN(1-1/(1+EXP(-($A7+E$6*'1_DATA_MENTAH'!$B$5:$B$14)))))</f>
        <v/>
      </c>
      <c r="F7" s="26">
        <f>SUMPRODUCT('1_DATA_MENTAH'!$F$5:$F$14*LN(1/(1+EXP(-($A7+F$6*'1_DATA_MENTAH'!$B$5:$B$14))))+(1-'1_DATA_MENTAH'!$F$5:$F$14)*LN(1-1/(1+EXP(-($A7+F$6*'1_DATA_MENTAH'!$B$5:$B$14)))))</f>
        <v/>
      </c>
      <c r="G7" s="26">
        <f>SUMPRODUCT('1_DATA_MENTAH'!$F$5:$F$14*LN(1/(1+EXP(-($A7+G$6*'1_DATA_MENTAH'!$B$5:$B$14))))+(1-'1_DATA_MENTAH'!$F$5:$F$14)*LN(1-1/(1+EXP(-($A7+G$6*'1_DATA_MENTAH'!$B$5:$B$14)))))</f>
        <v/>
      </c>
      <c r="H7" s="26">
        <f>SUMPRODUCT('1_DATA_MENTAH'!$F$5:$F$14*LN(1/(1+EXP(-($A7+H$6*'1_DATA_MENTAH'!$B$5:$B$14))))+(1-'1_DATA_MENTAH'!$F$5:$F$14)*LN(1-1/(1+EXP(-($A7+H$6*'1_DATA_MENTAH'!$B$5:$B$14)))))</f>
        <v/>
      </c>
      <c r="J7" s="27">
        <f>MAX(B7:H7)</f>
        <v/>
      </c>
    </row>
    <row r="8">
      <c r="A8" s="32" t="n">
        <v>-7</v>
      </c>
      <c r="B8" s="26">
        <f>SUMPRODUCT('1_DATA_MENTAH'!$F$5:$F$14*LN(1/(1+EXP(-($A8+B$6*'1_DATA_MENTAH'!$B$5:$B$14))))+(1-'1_DATA_MENTAH'!$F$5:$F$14)*LN(1-1/(1+EXP(-($A8+B$6*'1_DATA_MENTAH'!$B$5:$B$14)))))</f>
        <v/>
      </c>
      <c r="C8" s="26">
        <f>SUMPRODUCT('1_DATA_MENTAH'!$F$5:$F$14*LN(1/(1+EXP(-($A8+C$6*'1_DATA_MENTAH'!$B$5:$B$14))))+(1-'1_DATA_MENTAH'!$F$5:$F$14)*LN(1-1/(1+EXP(-($A8+C$6*'1_DATA_MENTAH'!$B$5:$B$14)))))</f>
        <v/>
      </c>
      <c r="D8" s="26">
        <f>SUMPRODUCT('1_DATA_MENTAH'!$F$5:$F$14*LN(1/(1+EXP(-($A8+D$6*'1_DATA_MENTAH'!$B$5:$B$14))))+(1-'1_DATA_MENTAH'!$F$5:$F$14)*LN(1-1/(1+EXP(-($A8+D$6*'1_DATA_MENTAH'!$B$5:$B$14)))))</f>
        <v/>
      </c>
      <c r="E8" s="26">
        <f>SUMPRODUCT('1_DATA_MENTAH'!$F$5:$F$14*LN(1/(1+EXP(-($A8+E$6*'1_DATA_MENTAH'!$B$5:$B$14))))+(1-'1_DATA_MENTAH'!$F$5:$F$14)*LN(1-1/(1+EXP(-($A8+E$6*'1_DATA_MENTAH'!$B$5:$B$14)))))</f>
        <v/>
      </c>
      <c r="F8" s="26">
        <f>SUMPRODUCT('1_DATA_MENTAH'!$F$5:$F$14*LN(1/(1+EXP(-($A8+F$6*'1_DATA_MENTAH'!$B$5:$B$14))))+(1-'1_DATA_MENTAH'!$F$5:$F$14)*LN(1-1/(1+EXP(-($A8+F$6*'1_DATA_MENTAH'!$B$5:$B$14)))))</f>
        <v/>
      </c>
      <c r="G8" s="26">
        <f>SUMPRODUCT('1_DATA_MENTAH'!$F$5:$F$14*LN(1/(1+EXP(-($A8+G$6*'1_DATA_MENTAH'!$B$5:$B$14))))+(1-'1_DATA_MENTAH'!$F$5:$F$14)*LN(1-1/(1+EXP(-($A8+G$6*'1_DATA_MENTAH'!$B$5:$B$14)))))</f>
        <v/>
      </c>
      <c r="H8" s="26">
        <f>SUMPRODUCT('1_DATA_MENTAH'!$F$5:$F$14*LN(1/(1+EXP(-($A8+H$6*'1_DATA_MENTAH'!$B$5:$B$14))))+(1-'1_DATA_MENTAH'!$F$5:$F$14)*LN(1-1/(1+EXP(-($A8+H$6*'1_DATA_MENTAH'!$B$5:$B$14)))))</f>
        <v/>
      </c>
      <c r="J8" s="27">
        <f>MAX(B8:H8)</f>
        <v/>
      </c>
    </row>
    <row r="9">
      <c r="A9" s="32" t="n">
        <v>-6</v>
      </c>
      <c r="B9" s="26">
        <f>SUMPRODUCT('1_DATA_MENTAH'!$F$5:$F$14*LN(1/(1+EXP(-($A9+B$6*'1_DATA_MENTAH'!$B$5:$B$14))))+(1-'1_DATA_MENTAH'!$F$5:$F$14)*LN(1-1/(1+EXP(-($A9+B$6*'1_DATA_MENTAH'!$B$5:$B$14)))))</f>
        <v/>
      </c>
      <c r="C9" s="26">
        <f>SUMPRODUCT('1_DATA_MENTAH'!$F$5:$F$14*LN(1/(1+EXP(-($A9+C$6*'1_DATA_MENTAH'!$B$5:$B$14))))+(1-'1_DATA_MENTAH'!$F$5:$F$14)*LN(1-1/(1+EXP(-($A9+C$6*'1_DATA_MENTAH'!$B$5:$B$14)))))</f>
        <v/>
      </c>
      <c r="D9" s="26">
        <f>SUMPRODUCT('1_DATA_MENTAH'!$F$5:$F$14*LN(1/(1+EXP(-($A9+D$6*'1_DATA_MENTAH'!$B$5:$B$14))))+(1-'1_DATA_MENTAH'!$F$5:$F$14)*LN(1-1/(1+EXP(-($A9+D$6*'1_DATA_MENTAH'!$B$5:$B$14)))))</f>
        <v/>
      </c>
      <c r="E9" s="26">
        <f>SUMPRODUCT('1_DATA_MENTAH'!$F$5:$F$14*LN(1/(1+EXP(-($A9+E$6*'1_DATA_MENTAH'!$B$5:$B$14))))+(1-'1_DATA_MENTAH'!$F$5:$F$14)*LN(1-1/(1+EXP(-($A9+E$6*'1_DATA_MENTAH'!$B$5:$B$14)))))</f>
        <v/>
      </c>
      <c r="F9" s="26">
        <f>SUMPRODUCT('1_DATA_MENTAH'!$F$5:$F$14*LN(1/(1+EXP(-($A9+F$6*'1_DATA_MENTAH'!$B$5:$B$14))))+(1-'1_DATA_MENTAH'!$F$5:$F$14)*LN(1-1/(1+EXP(-($A9+F$6*'1_DATA_MENTAH'!$B$5:$B$14)))))</f>
        <v/>
      </c>
      <c r="G9" s="26">
        <f>SUMPRODUCT('1_DATA_MENTAH'!$F$5:$F$14*LN(1/(1+EXP(-($A9+G$6*'1_DATA_MENTAH'!$B$5:$B$14))))+(1-'1_DATA_MENTAH'!$F$5:$F$14)*LN(1-1/(1+EXP(-($A9+G$6*'1_DATA_MENTAH'!$B$5:$B$14)))))</f>
        <v/>
      </c>
      <c r="H9" s="26">
        <f>SUMPRODUCT('1_DATA_MENTAH'!$F$5:$F$14*LN(1/(1+EXP(-($A9+H$6*'1_DATA_MENTAH'!$B$5:$B$14))))+(1-'1_DATA_MENTAH'!$F$5:$F$14)*LN(1-1/(1+EXP(-($A9+H$6*'1_DATA_MENTAH'!$B$5:$B$14)))))</f>
        <v/>
      </c>
      <c r="J9" s="27">
        <f>MAX(B9:H9)</f>
        <v/>
      </c>
    </row>
    <row r="10">
      <c r="A10" s="32" t="n">
        <v>-5</v>
      </c>
      <c r="B10" s="26">
        <f>SUMPRODUCT('1_DATA_MENTAH'!$F$5:$F$14*LN(1/(1+EXP(-($A10+B$6*'1_DATA_MENTAH'!$B$5:$B$14))))+(1-'1_DATA_MENTAH'!$F$5:$F$14)*LN(1-1/(1+EXP(-($A10+B$6*'1_DATA_MENTAH'!$B$5:$B$14)))))</f>
        <v/>
      </c>
      <c r="C10" s="26">
        <f>SUMPRODUCT('1_DATA_MENTAH'!$F$5:$F$14*LN(1/(1+EXP(-($A10+C$6*'1_DATA_MENTAH'!$B$5:$B$14))))+(1-'1_DATA_MENTAH'!$F$5:$F$14)*LN(1-1/(1+EXP(-($A10+C$6*'1_DATA_MENTAH'!$B$5:$B$14)))))</f>
        <v/>
      </c>
      <c r="D10" s="26">
        <f>SUMPRODUCT('1_DATA_MENTAH'!$F$5:$F$14*LN(1/(1+EXP(-($A10+D$6*'1_DATA_MENTAH'!$B$5:$B$14))))+(1-'1_DATA_MENTAH'!$F$5:$F$14)*LN(1-1/(1+EXP(-($A10+D$6*'1_DATA_MENTAH'!$B$5:$B$14)))))</f>
        <v/>
      </c>
      <c r="E10" s="26">
        <f>SUMPRODUCT('1_DATA_MENTAH'!$F$5:$F$14*LN(1/(1+EXP(-($A10+E$6*'1_DATA_MENTAH'!$B$5:$B$14))))+(1-'1_DATA_MENTAH'!$F$5:$F$14)*LN(1-1/(1+EXP(-($A10+E$6*'1_DATA_MENTAH'!$B$5:$B$14)))))</f>
        <v/>
      </c>
      <c r="F10" s="26">
        <f>SUMPRODUCT('1_DATA_MENTAH'!$F$5:$F$14*LN(1/(1+EXP(-($A10+F$6*'1_DATA_MENTAH'!$B$5:$B$14))))+(1-'1_DATA_MENTAH'!$F$5:$F$14)*LN(1-1/(1+EXP(-($A10+F$6*'1_DATA_MENTAH'!$B$5:$B$14)))))</f>
        <v/>
      </c>
      <c r="G10" s="26">
        <f>SUMPRODUCT('1_DATA_MENTAH'!$F$5:$F$14*LN(1/(1+EXP(-($A10+G$6*'1_DATA_MENTAH'!$B$5:$B$14))))+(1-'1_DATA_MENTAH'!$F$5:$F$14)*LN(1-1/(1+EXP(-($A10+G$6*'1_DATA_MENTAH'!$B$5:$B$14)))))</f>
        <v/>
      </c>
      <c r="H10" s="26">
        <f>SUMPRODUCT('1_DATA_MENTAH'!$F$5:$F$14*LN(1/(1+EXP(-($A10+H$6*'1_DATA_MENTAH'!$B$5:$B$14))))+(1-'1_DATA_MENTAH'!$F$5:$F$14)*LN(1-1/(1+EXP(-($A10+H$6*'1_DATA_MENTAH'!$B$5:$B$14)))))</f>
        <v/>
      </c>
      <c r="J10" s="27">
        <f>MAX(B10:H10)</f>
        <v/>
      </c>
    </row>
    <row r="11">
      <c r="A11" s="32" t="n">
        <v>-4</v>
      </c>
      <c r="B11" s="26">
        <f>SUMPRODUCT('1_DATA_MENTAH'!$F$5:$F$14*LN(1/(1+EXP(-($A11+B$6*'1_DATA_MENTAH'!$B$5:$B$14))))+(1-'1_DATA_MENTAH'!$F$5:$F$14)*LN(1-1/(1+EXP(-($A11+B$6*'1_DATA_MENTAH'!$B$5:$B$14)))))</f>
        <v/>
      </c>
      <c r="C11" s="26">
        <f>SUMPRODUCT('1_DATA_MENTAH'!$F$5:$F$14*LN(1/(1+EXP(-($A11+C$6*'1_DATA_MENTAH'!$B$5:$B$14))))+(1-'1_DATA_MENTAH'!$F$5:$F$14)*LN(1-1/(1+EXP(-($A11+C$6*'1_DATA_MENTAH'!$B$5:$B$14)))))</f>
        <v/>
      </c>
      <c r="D11" s="26">
        <f>SUMPRODUCT('1_DATA_MENTAH'!$F$5:$F$14*LN(1/(1+EXP(-($A11+D$6*'1_DATA_MENTAH'!$B$5:$B$14))))+(1-'1_DATA_MENTAH'!$F$5:$F$14)*LN(1-1/(1+EXP(-($A11+D$6*'1_DATA_MENTAH'!$B$5:$B$14)))))</f>
        <v/>
      </c>
      <c r="E11" s="26">
        <f>SUMPRODUCT('1_DATA_MENTAH'!$F$5:$F$14*LN(1/(1+EXP(-($A11+E$6*'1_DATA_MENTAH'!$B$5:$B$14))))+(1-'1_DATA_MENTAH'!$F$5:$F$14)*LN(1-1/(1+EXP(-($A11+E$6*'1_DATA_MENTAH'!$B$5:$B$14)))))</f>
        <v/>
      </c>
      <c r="F11" s="26">
        <f>SUMPRODUCT('1_DATA_MENTAH'!$F$5:$F$14*LN(1/(1+EXP(-($A11+F$6*'1_DATA_MENTAH'!$B$5:$B$14))))+(1-'1_DATA_MENTAH'!$F$5:$F$14)*LN(1-1/(1+EXP(-($A11+F$6*'1_DATA_MENTAH'!$B$5:$B$14)))))</f>
        <v/>
      </c>
      <c r="G11" s="26">
        <f>SUMPRODUCT('1_DATA_MENTAH'!$F$5:$F$14*LN(1/(1+EXP(-($A11+G$6*'1_DATA_MENTAH'!$B$5:$B$14))))+(1-'1_DATA_MENTAH'!$F$5:$F$14)*LN(1-1/(1+EXP(-($A11+G$6*'1_DATA_MENTAH'!$B$5:$B$14)))))</f>
        <v/>
      </c>
      <c r="H11" s="26">
        <f>SUMPRODUCT('1_DATA_MENTAH'!$F$5:$F$14*LN(1/(1+EXP(-($A11+H$6*'1_DATA_MENTAH'!$B$5:$B$14))))+(1-'1_DATA_MENTAH'!$F$5:$F$14)*LN(1-1/(1+EXP(-($A11+H$6*'1_DATA_MENTAH'!$B$5:$B$14)))))</f>
        <v/>
      </c>
      <c r="J11" s="27">
        <f>MAX(B11:H11)</f>
        <v/>
      </c>
    </row>
    <row r="12">
      <c r="A12" s="32" t="n">
        <v>-3</v>
      </c>
      <c r="B12" s="26">
        <f>SUMPRODUCT('1_DATA_MENTAH'!$F$5:$F$14*LN(1/(1+EXP(-($A12+B$6*'1_DATA_MENTAH'!$B$5:$B$14))))+(1-'1_DATA_MENTAH'!$F$5:$F$14)*LN(1-1/(1+EXP(-($A12+B$6*'1_DATA_MENTAH'!$B$5:$B$14)))))</f>
        <v/>
      </c>
      <c r="C12" s="26">
        <f>SUMPRODUCT('1_DATA_MENTAH'!$F$5:$F$14*LN(1/(1+EXP(-($A12+C$6*'1_DATA_MENTAH'!$B$5:$B$14))))+(1-'1_DATA_MENTAH'!$F$5:$F$14)*LN(1-1/(1+EXP(-($A12+C$6*'1_DATA_MENTAH'!$B$5:$B$14)))))</f>
        <v/>
      </c>
      <c r="D12" s="26">
        <f>SUMPRODUCT('1_DATA_MENTAH'!$F$5:$F$14*LN(1/(1+EXP(-($A12+D$6*'1_DATA_MENTAH'!$B$5:$B$14))))+(1-'1_DATA_MENTAH'!$F$5:$F$14)*LN(1-1/(1+EXP(-($A12+D$6*'1_DATA_MENTAH'!$B$5:$B$14)))))</f>
        <v/>
      </c>
      <c r="E12" s="26">
        <f>SUMPRODUCT('1_DATA_MENTAH'!$F$5:$F$14*LN(1/(1+EXP(-($A12+E$6*'1_DATA_MENTAH'!$B$5:$B$14))))+(1-'1_DATA_MENTAH'!$F$5:$F$14)*LN(1-1/(1+EXP(-($A12+E$6*'1_DATA_MENTAH'!$B$5:$B$14)))))</f>
        <v/>
      </c>
      <c r="F12" s="26">
        <f>SUMPRODUCT('1_DATA_MENTAH'!$F$5:$F$14*LN(1/(1+EXP(-($A12+F$6*'1_DATA_MENTAH'!$B$5:$B$14))))+(1-'1_DATA_MENTAH'!$F$5:$F$14)*LN(1-1/(1+EXP(-($A12+F$6*'1_DATA_MENTAH'!$B$5:$B$14)))))</f>
        <v/>
      </c>
      <c r="G12" s="26">
        <f>SUMPRODUCT('1_DATA_MENTAH'!$F$5:$F$14*LN(1/(1+EXP(-($A12+G$6*'1_DATA_MENTAH'!$B$5:$B$14))))+(1-'1_DATA_MENTAH'!$F$5:$F$14)*LN(1-1/(1+EXP(-($A12+G$6*'1_DATA_MENTAH'!$B$5:$B$14)))))</f>
        <v/>
      </c>
      <c r="H12" s="26">
        <f>SUMPRODUCT('1_DATA_MENTAH'!$F$5:$F$14*LN(1/(1+EXP(-($A12+H$6*'1_DATA_MENTAH'!$B$5:$B$14))))+(1-'1_DATA_MENTAH'!$F$5:$F$14)*LN(1-1/(1+EXP(-($A12+H$6*'1_DATA_MENTAH'!$B$5:$B$14)))))</f>
        <v/>
      </c>
      <c r="J12" s="27">
        <f>MAX(B12:H12)</f>
        <v/>
      </c>
    </row>
    <row r="13">
      <c r="A13" s="32" t="n">
        <v>-2</v>
      </c>
      <c r="B13" s="26">
        <f>SUMPRODUCT('1_DATA_MENTAH'!$F$5:$F$14*LN(1/(1+EXP(-($A13+B$6*'1_DATA_MENTAH'!$B$5:$B$14))))+(1-'1_DATA_MENTAH'!$F$5:$F$14)*LN(1-1/(1+EXP(-($A13+B$6*'1_DATA_MENTAH'!$B$5:$B$14)))))</f>
        <v/>
      </c>
      <c r="C13" s="26">
        <f>SUMPRODUCT('1_DATA_MENTAH'!$F$5:$F$14*LN(1/(1+EXP(-($A13+C$6*'1_DATA_MENTAH'!$B$5:$B$14))))+(1-'1_DATA_MENTAH'!$F$5:$F$14)*LN(1-1/(1+EXP(-($A13+C$6*'1_DATA_MENTAH'!$B$5:$B$14)))))</f>
        <v/>
      </c>
      <c r="D13" s="26">
        <f>SUMPRODUCT('1_DATA_MENTAH'!$F$5:$F$14*LN(1/(1+EXP(-($A13+D$6*'1_DATA_MENTAH'!$B$5:$B$14))))+(1-'1_DATA_MENTAH'!$F$5:$F$14)*LN(1-1/(1+EXP(-($A13+D$6*'1_DATA_MENTAH'!$B$5:$B$14)))))</f>
        <v/>
      </c>
      <c r="E13" s="26">
        <f>SUMPRODUCT('1_DATA_MENTAH'!$F$5:$F$14*LN(1/(1+EXP(-($A13+E$6*'1_DATA_MENTAH'!$B$5:$B$14))))+(1-'1_DATA_MENTAH'!$F$5:$F$14)*LN(1-1/(1+EXP(-($A13+E$6*'1_DATA_MENTAH'!$B$5:$B$14)))))</f>
        <v/>
      </c>
      <c r="F13" s="26">
        <f>SUMPRODUCT('1_DATA_MENTAH'!$F$5:$F$14*LN(1/(1+EXP(-($A13+F$6*'1_DATA_MENTAH'!$B$5:$B$14))))+(1-'1_DATA_MENTAH'!$F$5:$F$14)*LN(1-1/(1+EXP(-($A13+F$6*'1_DATA_MENTAH'!$B$5:$B$14)))))</f>
        <v/>
      </c>
      <c r="G13" s="26">
        <f>SUMPRODUCT('1_DATA_MENTAH'!$F$5:$F$14*LN(1/(1+EXP(-($A13+G$6*'1_DATA_MENTAH'!$B$5:$B$14))))+(1-'1_DATA_MENTAH'!$F$5:$F$14)*LN(1-1/(1+EXP(-($A13+G$6*'1_DATA_MENTAH'!$B$5:$B$14)))))</f>
        <v/>
      </c>
      <c r="H13" s="26">
        <f>SUMPRODUCT('1_DATA_MENTAH'!$F$5:$F$14*LN(1/(1+EXP(-($A13+H$6*'1_DATA_MENTAH'!$B$5:$B$14))))+(1-'1_DATA_MENTAH'!$F$5:$F$14)*LN(1-1/(1+EXP(-($A13+H$6*'1_DATA_MENTAH'!$B$5:$B$14)))))</f>
        <v/>
      </c>
      <c r="J13" s="27">
        <f>MAX(B13:H13)</f>
        <v/>
      </c>
    </row>
    <row r="14"/>
    <row r="15">
      <c r="A15" s="5" t="inlineStr">
        <is>
          <t>Max per kolom</t>
        </is>
      </c>
      <c r="B15" s="27">
        <f>MAX(B7:B13)</f>
        <v/>
      </c>
      <c r="C15" s="27">
        <f>MAX(C7:C13)</f>
        <v/>
      </c>
      <c r="D15" s="27">
        <f>MAX(D7:D13)</f>
        <v/>
      </c>
      <c r="E15" s="27">
        <f>MAX(E7:E13)</f>
        <v/>
      </c>
      <c r="F15" s="27">
        <f>MAX(F7:F13)</f>
        <v/>
      </c>
      <c r="G15" s="27">
        <f>MAX(G7:G13)</f>
        <v/>
      </c>
      <c r="H15" s="27">
        <f>MAX(H7:H13)</f>
        <v/>
      </c>
    </row>
    <row r="16">
      <c r="A16" s="5" t="inlineStr">
        <is>
          <t>Log-likelihood MAKSIMUM di grid ini:</t>
        </is>
      </c>
      <c r="B16" s="33">
        <f>MAX(B7:H13)</f>
        <v/>
      </c>
    </row>
    <row r="17">
      <c r="A17" s="11" t="inlineStr">
        <is>
          <t>beta0 terbaik (baris MAX):</t>
        </is>
      </c>
      <c r="B17" s="29">
        <f>INDEX($A$7:$A$13,MATCH(B16,J7:J13,0))</f>
        <v/>
      </c>
    </row>
    <row r="18">
      <c r="A18" s="11" t="inlineStr">
        <is>
          <t>beta1 terbaik (kolom MAX):</t>
        </is>
      </c>
      <c r="B18" s="34">
        <f>INDEX($B$6:$H$6,MATCH(B16,B15:H15,0))</f>
        <v/>
      </c>
    </row>
    <row r="19"/>
    <row r="20">
      <c r="A20" s="3" t="inlineStr">
        <is>
          <t>Catatan: grid ini kasar (step 0,02 / 1,0). Beta0,beta1 hasil software (3 prediktor, sheet 2-3)</t>
        </is>
      </c>
    </row>
    <row r="21">
      <c r="A21" s="3" t="inlineStr">
        <is>
          <t>tidak harus sama persis dengan argmax grid 1-prediktor ini -- keduanya model berbeda. Tujuan sheet ini</t>
        </is>
      </c>
    </row>
    <row r="22">
      <c r="A22" s="3" t="inlineStr">
        <is>
          <t>adalah mendemonstrasikan MEKANISME MLE (log-likelihood naik-turun mengikuti beta), bukan mereproduksi koefisien 500-pemohon.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40" customWidth="1" min="6" max="6"/>
  </cols>
  <sheetData>
    <row r="1">
      <c r="A1" s="6" t="inlineStr">
        <is>
          <t>Evaluasi Model -- Confusion Matrix, Metrik, dan Analisis Biaya Threshold</t>
        </is>
      </c>
    </row>
    <row r="2">
      <c r="A2" s="3" t="inlineStr">
        <is>
          <t>Confusion matrix (test set n=100, threshold tau=0,10) = input dari artikel. Semua metrik = formula hidup.</t>
        </is>
      </c>
    </row>
    <row r="3"/>
    <row r="4">
      <c r="A4" s="5" t="inlineStr">
        <is>
          <t>Confusion Matrix @ tau=0,10</t>
        </is>
      </c>
    </row>
    <row r="5">
      <c r="A5" s="35" t="n"/>
      <c r="B5" s="36" t="inlineStr">
        <is>
          <t>Prediksi: 0</t>
        </is>
      </c>
      <c r="C5" s="36" t="inlineStr">
        <is>
          <t>Prediksi: 1</t>
        </is>
      </c>
      <c r="D5" s="36" t="inlineStr">
        <is>
          <t>Total</t>
        </is>
      </c>
    </row>
    <row r="6">
      <c r="A6" s="37" t="inlineStr">
        <is>
          <t>Aktual: 0</t>
        </is>
      </c>
      <c r="B6" s="8" t="n">
        <v>78</v>
      </c>
      <c r="C6" s="8" t="n">
        <v>7</v>
      </c>
      <c r="D6" s="38">
        <f>B6+C6</f>
        <v/>
      </c>
    </row>
    <row r="7">
      <c r="A7" s="37" t="inlineStr">
        <is>
          <t>Aktual: 1</t>
        </is>
      </c>
      <c r="B7" s="8" t="n">
        <v>5</v>
      </c>
      <c r="C7" s="8" t="n">
        <v>10</v>
      </c>
      <c r="D7" s="38">
        <f>B7+C7</f>
        <v/>
      </c>
    </row>
    <row r="8">
      <c r="A8" s="37" t="inlineStr">
        <is>
          <t>Total</t>
        </is>
      </c>
      <c r="B8" s="38">
        <f>B6+B7</f>
        <v/>
      </c>
      <c r="C8" s="38">
        <f>C6+C7</f>
        <v/>
      </c>
      <c r="D8" s="38">
        <f>B8+C8</f>
        <v/>
      </c>
    </row>
    <row r="9"/>
    <row r="10">
      <c r="A10" s="7" t="inlineStr">
        <is>
          <t>Metrik</t>
        </is>
      </c>
      <c r="B10" s="7" t="inlineStr">
        <is>
          <t>Formula</t>
        </is>
      </c>
      <c r="C10" s="7" t="inlineStr">
        <is>
          <t>Nilai</t>
        </is>
      </c>
    </row>
    <row r="11">
      <c r="A11" s="22" t="inlineStr">
        <is>
          <t>Accuracy</t>
        </is>
      </c>
      <c r="B11" s="39" t="inlineStr">
        <is>
          <t>(TP+TN)/(TP+TN+FP+FN)</t>
        </is>
      </c>
      <c r="C11" s="40">
        <f>(C7+B6)/(C7+B6+C6+B7)</f>
        <v/>
      </c>
    </row>
    <row r="12">
      <c r="A12" s="22" t="inlineStr">
        <is>
          <t>Precision</t>
        </is>
      </c>
      <c r="B12" s="39" t="inlineStr">
        <is>
          <t>TP/(TP+FP)</t>
        </is>
      </c>
      <c r="C12" s="40">
        <f>C7/(C7+C6)</f>
        <v/>
      </c>
    </row>
    <row r="13">
      <c r="A13" s="22" t="inlineStr">
        <is>
          <t>Recall (Sensitivity)</t>
        </is>
      </c>
      <c r="B13" s="39" t="inlineStr">
        <is>
          <t>TP/(TP+FN)</t>
        </is>
      </c>
      <c r="C13" s="40">
        <f>C7/(C7+B7)</f>
        <v/>
      </c>
    </row>
    <row r="14">
      <c r="A14" s="22" t="inlineStr">
        <is>
          <t>Specificity</t>
        </is>
      </c>
      <c r="B14" s="39" t="inlineStr">
        <is>
          <t>TN/(TN+FP)</t>
        </is>
      </c>
      <c r="C14" s="40">
        <f>B6/(B6+C6)</f>
        <v/>
      </c>
    </row>
    <row r="15">
      <c r="A15" s="22" t="inlineStr">
        <is>
          <t>F1-score</t>
        </is>
      </c>
      <c r="B15" s="39" t="inlineStr">
        <is>
          <t>2*Precision*Recall/(Precision+Recall)</t>
        </is>
      </c>
      <c r="C15" s="40">
        <f>2*C12*C13/(C12+C13)</f>
        <v/>
      </c>
    </row>
    <row r="16"/>
    <row r="17">
      <c r="A17" s="3" t="inlineStr">
        <is>
          <t>AUC (dari kurva ROC penuh, dilaporkan artikel) = 0,86 -- TIDAK dapat direproduksi dari satu confusion matrix (butuh seluruh rentang threshold).</t>
        </is>
      </c>
    </row>
    <row r="18">
      <c r="A18" s="4" t="inlineStr">
        <is>
          <t>AUC (diberikan, artikel)</t>
        </is>
      </c>
      <c r="C18" s="41" t="n">
        <v>0.86</v>
      </c>
    </row>
    <row r="19"/>
    <row r="20"/>
    <row r="21">
      <c r="A21" s="5" t="inlineStr">
        <is>
          <t>Analisis Biaya-Keuntungan per Threshold</t>
        </is>
      </c>
    </row>
    <row r="22">
      <c r="A22" s="11" t="inlineStr">
        <is>
          <t>Biaya per FP (Rp juta, bunga hilang)</t>
        </is>
      </c>
      <c r="B22" s="41" t="n">
        <v>2</v>
      </c>
    </row>
    <row r="23">
      <c r="A23" s="11" t="inlineStr">
        <is>
          <t>Biaya per FN (Rp juta, pokok gagal)</t>
        </is>
      </c>
      <c r="B23" s="41" t="n">
        <v>20</v>
      </c>
    </row>
    <row r="24"/>
    <row r="25" ht="30" customHeight="1">
      <c r="A25" s="7" t="inlineStr">
        <is>
          <t>Threshold tau</t>
        </is>
      </c>
      <c r="B25" s="7" t="inlineStr">
        <is>
          <t>TP</t>
        </is>
      </c>
      <c r="C25" s="7" t="inlineStr">
        <is>
          <t>FP</t>
        </is>
      </c>
      <c r="D25" s="7" t="inlineStr">
        <is>
          <t>FN</t>
        </is>
      </c>
      <c r="E25" s="7" t="inlineStr">
        <is>
          <t>TN</t>
        </is>
      </c>
      <c r="F25" s="7" t="inlineStr">
        <is>
          <t>Biaya Total (Rp juta) = FP*biayaFP + FN*biayaFN</t>
        </is>
      </c>
    </row>
    <row r="26">
      <c r="A26" s="42" t="n">
        <v>0.1</v>
      </c>
      <c r="B26" s="8" t="n">
        <v>10</v>
      </c>
      <c r="C26" s="8" t="n">
        <v>7</v>
      </c>
      <c r="D26" s="8" t="n">
        <v>5</v>
      </c>
      <c r="E26" s="8" t="n">
        <v>78</v>
      </c>
      <c r="F26" s="9">
        <f>C26*$B$22+D26*$B$23</f>
        <v/>
      </c>
    </row>
    <row r="27">
      <c r="A27" s="42" t="n">
        <v>0.08</v>
      </c>
      <c r="B27" s="8" t="n">
        <v>12</v>
      </c>
      <c r="C27" s="8" t="n">
        <v>12</v>
      </c>
      <c r="D27" s="8" t="n">
        <v>3</v>
      </c>
      <c r="E27" s="8" t="n">
        <v>73</v>
      </c>
      <c r="F27" s="9">
        <f>C27*$B$22+D27*$B$23</f>
        <v/>
      </c>
    </row>
    <row r="28"/>
    <row r="29">
      <c r="A29" s="5" t="inlineStr">
        <is>
          <t>Selisih biaya (tau=0,08 vs tau=0,10):</t>
        </is>
      </c>
      <c r="F29" s="11">
        <f>F27-F26</f>
        <v/>
      </c>
    </row>
    <row r="30">
      <c r="A30" s="3" t="inlineStr">
        <is>
          <t>Negatif berarti tau=0,08 LEBIH MURAH -- konsisten dengan artikel (Rp84jt &lt; Rp114jt).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2026-07-19T18:03:56Z</dcterms:created>
  <dcterms:modified xmlns:dcterms="http://purl.org/dc/terms/" xmlns:xsi="http://www.w3.org/2001/XMLSchema-instance" xsi:type="dcterms:W3CDTF">2026-07-19T18:03:56Z</dcterms:modified>
</cp:coreProperties>
</file>