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_PETUNJUK" sheetId="1" state="visible" r:id="rId1"/>
    <sheet xmlns:r="http://schemas.openxmlformats.org/officeDocument/2006/relationships" name="1_NOI_APARTEMEN" sheetId="2" state="visible" r:id="rId2"/>
    <sheet xmlns:r="http://schemas.openxmlformats.org/officeDocument/2006/relationships" name="2_DCF_APARTEMEN" sheetId="3" state="visible" r:id="rId3"/>
    <sheet xmlns:r="http://schemas.openxmlformats.org/officeDocument/2006/relationships" name="3_TRANSAKSI_LEVERAGE" sheetId="4" state="visible" r:id="rId4"/>
    <sheet xmlns:r="http://schemas.openxmlformats.org/officeDocument/2006/relationships" name="4_RUKO_BSD" sheetId="5" state="visible" r:id="rId5"/>
    <sheet xmlns:r="http://schemas.openxmlformats.org/officeDocument/2006/relationships" name="5_SENSITIVITAS" sheetId="6" state="visible" r:id="rId6"/>
    <sheet xmlns:r="http://schemas.openxmlformats.org/officeDocument/2006/relationships" name="6_REFERENSI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Rp&quot;#,##0;[Red](&quot;Rp&quot;#,##0)"/>
    <numFmt numFmtId="165" formatCode="0.0%"/>
  </numFmts>
  <fonts count="10">
    <font>
      <name val="Calibri"/>
      <family val="2"/>
      <color theme="1"/>
      <sz val="11"/>
      <scheme val="minor"/>
    </font>
    <font>
      <name val="Arial"/>
      <b val="1"/>
      <color rgb="FFFFFFFF"/>
      <sz val="13"/>
    </font>
    <font>
      <name val="Arial"/>
      <i val="1"/>
      <color rgb="FF555555"/>
      <sz val="9"/>
    </font>
    <font>
      <name val="Arial"/>
      <b val="1"/>
      <color rgb="FF000000"/>
      <sz val="10"/>
    </font>
    <font>
      <name val="Arial"/>
      <color rgb="FF000000"/>
      <sz val="10"/>
    </font>
    <font>
      <name val="Arial"/>
      <i val="1"/>
      <color rgb="FF555555"/>
      <sz val="8.5"/>
    </font>
    <font>
      <name val="Arial"/>
      <b val="1"/>
      <color rgb="FF000000"/>
      <sz val="10.5"/>
    </font>
    <font>
      <name val="Arial"/>
      <b val="1"/>
      <color rgb="FF0D47A1"/>
      <sz val="10"/>
    </font>
    <font>
      <name val="Arial"/>
      <b val="1"/>
      <color rgb="FF000000"/>
      <sz val="11"/>
    </font>
    <font>
      <name val="Arial"/>
      <color rgb="FF2E7D32"/>
      <sz val="10"/>
    </font>
  </fonts>
  <fills count="7">
    <fill>
      <patternFill/>
    </fill>
    <fill>
      <patternFill patternType="gray125"/>
    </fill>
    <fill>
      <patternFill patternType="solid">
        <fgColor rgb="FF00C853"/>
      </patternFill>
    </fill>
    <fill>
      <patternFill patternType="solid">
        <fgColor rgb="FFE8F5E9"/>
      </patternFill>
    </fill>
    <fill>
      <patternFill patternType="solid">
        <fgColor rgb="FFE0E0E0"/>
      </patternFill>
    </fill>
    <fill>
      <patternFill patternType="solid">
        <fgColor rgb="FFF0F4FF"/>
      </patternFill>
    </fill>
    <fill>
      <patternFill patternType="solid">
        <fgColor rgb="FFFFF9C4"/>
      </patternFill>
    </fill>
  </fills>
  <borders count="2">
    <border>
      <left/>
      <right/>
      <top/>
      <bottom/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wrapText="1" indent="1"/>
    </xf>
    <xf numFmtId="0" fontId="3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 wrapText="1"/>
    </xf>
    <xf numFmtId="0" fontId="4" fillId="0" borderId="0" applyAlignment="1" pivotButton="0" quotePrefix="0" xfId="0">
      <alignment vertical="center"/>
    </xf>
    <xf numFmtId="0" fontId="5" fillId="0" borderId="0" applyAlignment="1" pivotButton="0" quotePrefix="0" xfId="0">
      <alignment vertical="center" wrapText="1"/>
    </xf>
    <xf numFmtId="0" fontId="6" fillId="4" borderId="0" pivotButton="0" quotePrefix="0" xfId="0"/>
    <xf numFmtId="164" fontId="7" fillId="5" borderId="1" pivotButton="0" quotePrefix="0" xfId="0"/>
    <xf numFmtId="3" fontId="7" fillId="5" borderId="1" pivotButton="0" quotePrefix="0" xfId="0"/>
    <xf numFmtId="165" fontId="7" fillId="5" borderId="1" pivotButton="0" quotePrefix="0" xfId="0"/>
    <xf numFmtId="164" fontId="4" fillId="0" borderId="1" pivotButton="0" quotePrefix="0" xfId="0"/>
    <xf numFmtId="164" fontId="3" fillId="0" borderId="1" pivotButton="0" quotePrefix="0" xfId="0"/>
    <xf numFmtId="165" fontId="4" fillId="0" borderId="1" pivotButton="0" quotePrefix="0" xfId="0"/>
    <xf numFmtId="164" fontId="8" fillId="6" borderId="1" pivotButton="0" quotePrefix="0" xfId="0"/>
    <xf numFmtId="10" fontId="8" fillId="6" borderId="1" pivotButton="0" quotePrefix="0" xfId="0"/>
    <xf numFmtId="164" fontId="9" fillId="0" borderId="1" pivotButton="0" quotePrefix="0" xfId="0"/>
    <xf numFmtId="10" fontId="7" fillId="5" borderId="1" pivotButton="0" quotePrefix="0" xfId="0"/>
    <xf numFmtId="3" fontId="4" fillId="0" borderId="1" pivotButton="0" quotePrefix="0" xfId="0"/>
    <xf numFmtId="0" fontId="8" fillId="6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19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24" customWidth="1" min="2" max="2"/>
    <col width="78" customWidth="1" min="3" max="3"/>
    <col width="3" customWidth="1" min="4" max="4"/>
  </cols>
  <sheetData>
    <row r="2" ht="22" customHeight="1">
      <c r="B2" s="1" t="inlineStr">
        <is>
          <t>PENILAIAN INVESTASI PROPERTI — KALKULATOR 6-SHEET</t>
        </is>
      </c>
    </row>
    <row r="3">
      <c r="B3" s="2" t="inlineStr">
        <is>
          <t>Companion Excel untuk artikel stdsquare² 'Penilaian Investasi Properti — Dari Nol hingga IRR Rumah Susun'. Sel hitam = formula hidup; ubah sel biru (input) dan NOI/NPV/IRR menghitung ulang.</t>
        </is>
      </c>
    </row>
    <row r="5">
      <c r="B5" s="3" t="inlineStr">
        <is>
          <t>ALUR KERJA:</t>
        </is>
      </c>
    </row>
    <row r="6" ht="40" customHeight="1">
      <c r="B6" s="3" t="inlineStr">
        <is>
          <t>1. 1_NOI_APARTEMEN</t>
        </is>
      </c>
      <c r="C6" s="4" t="inlineStr">
        <is>
          <t>Bangun NOI dari nol: sewa bruto (PGI) → vacancy → EGI → OpEx (IPL, PBB, manajemen, reserve) → NOI. Kasus apartemen Tangerang Rp 850 jt: NOI Rp 29.922.240, cap rate implied 3,5%.</t>
        </is>
      </c>
    </row>
    <row r="7" ht="40" customHeight="1">
      <c r="B7" s="3" t="inlineStr">
        <is>
          <t>2. 2_DCF_APARTEMEN</t>
        </is>
      </c>
      <c r="C7" s="4" t="inlineStr">
        <is>
          <t>Proyeksi NOI 10 th (sewa +4%, OpEx +5%) → Terminal Value via exit cap → diskonto 9% → NPV &amp; IRR (via NPV()/IRR()). Kesimpulan: NPV negatif (apartemen yield rendah overvalued).</t>
        </is>
      </c>
    </row>
    <row r="8" ht="40" customHeight="1">
      <c r="B8" s="3" t="inlineStr">
        <is>
          <t>3. 3_TRANSAKSI_LEVERAGE</t>
        </is>
      </c>
      <c r="C8" s="4" t="inlineStr">
        <is>
          <t>Biaya transaksi round-trip (BPHTB, notaris, komisi, PPh) + skema KPR: cicilan anuitas, negative carry, exit ekuitas. Menunjukkan leverage pada yield sub-KPR menghancurkan ekuitas.</t>
        </is>
      </c>
    </row>
    <row r="9" ht="40" customHeight="1">
      <c r="B9" s="3" t="inlineStr">
        <is>
          <t>4. 4_RUKO_BSD</t>
        </is>
      </c>
      <c r="C9" s="4" t="inlineStr">
        <is>
          <t>Kontras: ruko BSD Rp 3,2 M, NOI Rp 280.440.000, yield 8,76%. DCF 10 th → NPV POSITIF. Yield tinggi + capital growth sehat = investasi ekonomis positif.</t>
        </is>
      </c>
    </row>
    <row r="10" ht="40" customHeight="1">
      <c r="B10" s="3" t="inlineStr">
        <is>
          <t>5. 5_SENSITIVITAS</t>
        </is>
      </c>
      <c r="C10" s="4" t="inlineStr">
        <is>
          <t>Sensitivitas NPV &amp; IRR terhadap capital growth dan exit cap rate — live. Menunjukkan pelajaran kunci: capital growth &amp; exit cap TIDAK independen.</t>
        </is>
      </c>
    </row>
    <row r="11" ht="40" customHeight="1">
      <c r="B11" s="3" t="inlineStr">
        <is>
          <t>6. 6_REFERENSI</t>
        </is>
      </c>
      <c r="C11" s="4" t="inlineStr">
        <is>
          <t>Tiga pendekatan penilaian (income/cost/comparison) + tabel cap rate pasar Indonesia per tipe properti.</t>
        </is>
      </c>
    </row>
    <row r="13">
      <c r="B13" s="3" t="inlineStr">
        <is>
          <t>KONVENSI WARNA:</t>
        </is>
      </c>
    </row>
    <row r="14">
      <c r="B14" s="5" t="inlineStr">
        <is>
          <t>Biru tebal</t>
        </is>
      </c>
      <c r="C14" s="6" t="inlineStr">
        <is>
          <t>Input — boleh diubah (harga, sewa, growth, cap rate, LTV).</t>
        </is>
      </c>
    </row>
    <row r="15">
      <c r="B15" s="5" t="inlineStr">
        <is>
          <t>Hitam</t>
        </is>
      </c>
      <c r="C15" s="6" t="inlineStr">
        <is>
          <t>Formula — hasil kalkulasi.</t>
        </is>
      </c>
    </row>
    <row r="16">
      <c r="B16" s="5" t="inlineStr">
        <is>
          <t>Hijau</t>
        </is>
      </c>
      <c r="C16" s="6" t="inlineStr">
        <is>
          <t>Link antar-sheet (NOI dari sheet 1 dipakai di sheet 2 &amp; 3).</t>
        </is>
      </c>
    </row>
    <row r="17">
      <c r="B17" s="5" t="inlineStr">
        <is>
          <t>Kuning</t>
        </is>
      </c>
      <c r="C17" s="6" t="inlineStr">
        <is>
          <t>Hasil akhir (NOI, cap rate, NPV, IRR).</t>
        </is>
      </c>
    </row>
    <row r="19" ht="56" customHeight="1">
      <c r="B19" s="6" t="inlineStr">
        <is>
          <t>Catatan anti-fabrikasi: anchor NOI apartemen (Rp 29.922.240, cap 3,5%) dan ruko (Rp 280.440.000, yield 8,76%) direproduksi PERSIS. Proyeksi NOI 10-th memakai asumsi eksplisit artikel (sewa +4%, OpEx +5%) secara konsisten via formula hidup; angka NOI tahun-antara &amp; TV bisa berbeda tipis dari tabel cetak artikel yang mengandung drift aritmetika. KESIMPULAN sama: apartemen NPV negatif (overvalued), ruko NPV positif. Sumber: apartemen Tangerang Rp 850 jt &amp; ruko BSD Rp 3,2 M (ilustratif).</t>
        </is>
      </c>
    </row>
  </sheetData>
  <mergeCells count="2">
    <mergeCell ref="B3:C3"/>
    <mergeCell ref="B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29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0" customWidth="1" min="2" max="2"/>
    <col width="20" customWidth="1" min="3" max="3"/>
    <col width="34" customWidth="1" min="4" max="4"/>
  </cols>
  <sheetData>
    <row r="2" ht="22" customHeight="1">
      <c r="B2" s="1" t="inlineStr">
        <is>
          <t>1. NET OPERATING INCOME (NOI) — APARTEMEN TANGERANG</t>
        </is>
      </c>
    </row>
    <row r="3">
      <c r="B3" s="2" t="inlineStr">
        <is>
          <t>Bangun NOI dari sewa bruto (PGI) bertahap: vacancy → EGI → OpEx → NOI. Ubah sel biru.</t>
        </is>
      </c>
    </row>
    <row r="5" ht="16" customHeight="1">
      <c r="B5" s="7" t="inlineStr">
        <is>
          <t>INPUT (ubah sel biru)</t>
        </is>
      </c>
    </row>
    <row r="6">
      <c r="B6" s="5" t="inlineStr">
        <is>
          <t>Harga beli (Rp)</t>
        </is>
      </c>
      <c r="C6" s="8" t="n">
        <v>850000000</v>
      </c>
    </row>
    <row r="7">
      <c r="B7" s="5" t="inlineStr">
        <is>
          <t>Luas unit (m²)</t>
        </is>
      </c>
      <c r="C7" s="9" t="n">
        <v>65</v>
      </c>
    </row>
    <row r="8">
      <c r="B8" s="5" t="inlineStr">
        <is>
          <t>Sewa (Rp/m²/bulan)</t>
        </is>
      </c>
      <c r="C8" s="8" t="n">
        <v>60000</v>
      </c>
    </row>
    <row r="9">
      <c r="B9" s="5" t="inlineStr">
        <is>
          <t>Tambahan parkir (Rp/tahun)</t>
        </is>
      </c>
      <c r="C9" s="8" t="n">
        <v>3600000</v>
      </c>
    </row>
    <row r="10">
      <c r="B10" s="5" t="inlineStr">
        <is>
          <t>Vacancy &amp; sewa macet (%)</t>
        </is>
      </c>
      <c r="C10" s="10" t="n">
        <v>0.08</v>
      </c>
    </row>
    <row r="12" ht="16" customHeight="1">
      <c r="B12" s="7" t="inlineStr">
        <is>
          <t>PENDAPATAN</t>
        </is>
      </c>
    </row>
    <row r="13">
      <c r="B13" s="3" t="inlineStr">
        <is>
          <t>Potential Gross Income (PGI) = luas×sewa×12 + parkir</t>
        </is>
      </c>
      <c r="C13" s="11">
        <f>C7*C8*12+C9</f>
        <v/>
      </c>
    </row>
    <row r="14">
      <c r="B14" s="3" t="inlineStr">
        <is>
          <t>(−) Vacancy &amp; sewa macet</t>
        </is>
      </c>
      <c r="C14" s="11">
        <f>-C10*C13</f>
        <v/>
      </c>
    </row>
    <row r="15">
      <c r="B15" s="3" t="inlineStr">
        <is>
          <t>Effective Gross Income (EGI)</t>
        </is>
      </c>
      <c r="C15" s="12">
        <f>C13+C14</f>
        <v/>
      </c>
    </row>
    <row r="17" ht="16" customHeight="1">
      <c r="B17" s="7" t="inlineStr">
        <is>
          <t>OPERATING EXPENSES (OpEx)</t>
        </is>
      </c>
    </row>
    <row r="18">
      <c r="B18" s="5" t="inlineStr">
        <is>
          <t>IPL &amp; utilitas (Rp/tahun)</t>
        </is>
      </c>
      <c r="C18" s="8" t="n">
        <v>9600000</v>
      </c>
    </row>
    <row r="19">
      <c r="B19" s="5" t="inlineStr">
        <is>
          <t>PBB + asuransi &amp; maintenance (Rp/tahun)</t>
        </is>
      </c>
      <c r="C19" s="8" t="n">
        <v>3600000</v>
      </c>
    </row>
    <row r="20">
      <c r="B20" s="5" t="inlineStr">
        <is>
          <t>Manajemen &amp; komisi sewa (% EGI)</t>
        </is>
      </c>
      <c r="C20" s="10" t="n">
        <v>0.05</v>
      </c>
    </row>
    <row r="21">
      <c r="B21" s="5" t="inlineStr">
        <is>
          <t>→ Manajemen (Rp)</t>
        </is>
      </c>
      <c r="C21" s="11">
        <f>C20*C15</f>
        <v/>
      </c>
    </row>
    <row r="22">
      <c r="B22" s="5" t="inlineStr">
        <is>
          <t>Reserve for replacement (% EGI)</t>
        </is>
      </c>
      <c r="C22" s="10" t="n">
        <v>0.02</v>
      </c>
    </row>
    <row r="23">
      <c r="B23" s="5" t="inlineStr">
        <is>
          <t>→ Reserve (Rp)</t>
        </is>
      </c>
      <c r="C23" s="11">
        <f>C22*C15</f>
        <v/>
      </c>
    </row>
    <row r="24">
      <c r="B24" s="3" t="inlineStr">
        <is>
          <t>Total OpEx</t>
        </is>
      </c>
      <c r="C24" s="12">
        <f>C18+C19+C21+C23</f>
        <v/>
      </c>
    </row>
    <row r="25">
      <c r="B25" s="5" t="inlineStr">
        <is>
          <t>OpEx (% EGI)</t>
        </is>
      </c>
      <c r="C25" s="13">
        <f>C24/C15</f>
        <v/>
      </c>
    </row>
    <row r="27" ht="16" customHeight="1">
      <c r="B27" s="7" t="inlineStr">
        <is>
          <t>HASIL</t>
        </is>
      </c>
    </row>
    <row r="28">
      <c r="B28" s="3" t="inlineStr">
        <is>
          <t>NET OPERATING INCOME (NOI) = EGI − OpEx</t>
        </is>
      </c>
      <c r="C28" s="14">
        <f>C15-C24</f>
        <v/>
      </c>
    </row>
    <row r="29">
      <c r="B29" s="3" t="inlineStr">
        <is>
          <t>Yield netto (NOI/harga) = cap rate implied</t>
        </is>
      </c>
      <c r="C29" s="15">
        <f>C28/C6</f>
        <v/>
      </c>
    </row>
  </sheetData>
  <mergeCells count="6">
    <mergeCell ref="B3:D3"/>
    <mergeCell ref="B5:D5"/>
    <mergeCell ref="B17:D17"/>
    <mergeCell ref="B27:D27"/>
    <mergeCell ref="B12:D12"/>
    <mergeCell ref="B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H49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4" customWidth="1" min="2" max="2"/>
    <col width="20" customWidth="1" min="3" max="3"/>
    <col width="4" customWidth="1" min="4" max="4"/>
    <col width="10" customWidth="1" min="5" max="5"/>
    <col width="18" customWidth="1" min="6" max="6"/>
    <col width="18" customWidth="1" min="7" max="7"/>
    <col width="18" customWidth="1" min="8" max="8"/>
  </cols>
  <sheetData>
    <row r="2" ht="22" customHeight="1">
      <c r="B2" s="1" t="inlineStr">
        <is>
          <t>2. DCF APARTEMEN — PROYEKSI, TERMINAL VALUE, NPV</t>
        </is>
      </c>
    </row>
    <row r="3">
      <c r="B3" s="2" t="inlineStr">
        <is>
          <t>NOI awal (link sheet 1) diproyeksi 10 th: EGI +4%/th, OpEx +5%/th. TV via exit cap. Diskonto → NPV &amp; IRR.</t>
        </is>
      </c>
    </row>
    <row r="5" ht="16" customHeight="1">
      <c r="B5" s="7" t="inlineStr">
        <is>
          <t>ASUMSI (ubah sel biru)</t>
        </is>
      </c>
    </row>
    <row r="6">
      <c r="B6" s="5" t="inlineStr">
        <is>
          <t>NOI awal (link sheet 1)</t>
        </is>
      </c>
      <c r="C6" s="16">
        <f>'1_NOI_APARTEMEN'!C28</f>
        <v/>
      </c>
    </row>
    <row r="7">
      <c r="B7" s="5" t="inlineStr">
        <is>
          <t>EGI awal (link sheet 1)</t>
        </is>
      </c>
      <c r="C7" s="16">
        <f>'1_NOI_APARTEMEN'!C15</f>
        <v/>
      </c>
    </row>
    <row r="8">
      <c r="B8" s="5" t="inlineStr">
        <is>
          <t>OpEx awal (link sheet 1)</t>
        </is>
      </c>
      <c r="C8" s="16">
        <f>'1_NOI_APARTEMEN'!C24</f>
        <v/>
      </c>
    </row>
    <row r="9">
      <c r="B9" s="5" t="inlineStr">
        <is>
          <t>Pertumbuhan sewa/EGI (%/th)</t>
        </is>
      </c>
      <c r="C9" s="10" t="n">
        <v>0.04</v>
      </c>
    </row>
    <row r="10">
      <c r="B10" s="5" t="inlineStr">
        <is>
          <t>Pertumbuhan OpEx (%/th)</t>
        </is>
      </c>
      <c r="C10" s="10" t="n">
        <v>0.05</v>
      </c>
    </row>
    <row r="11">
      <c r="B11" s="5" t="inlineStr">
        <is>
          <t>Exit cap rate (th ke-10)</t>
        </is>
      </c>
      <c r="C11" s="17" t="n">
        <v>0.04</v>
      </c>
    </row>
    <row r="12">
      <c r="B12" s="5" t="inlineStr">
        <is>
          <t>Discount rate</t>
        </is>
      </c>
      <c r="C12" s="17" t="n">
        <v>0.09</v>
      </c>
    </row>
    <row r="13">
      <c r="B13" s="5" t="inlineStr">
        <is>
          <t>Harga beli (link sheet 1)</t>
        </is>
      </c>
      <c r="C13" s="16">
        <f>'1_NOI_APARTEMEN'!C6</f>
        <v/>
      </c>
    </row>
    <row r="15" ht="16" customHeight="1">
      <c r="B15" s="7" t="inlineStr">
        <is>
          <t>PROYEKSI NOI 10 TAHUN</t>
        </is>
      </c>
    </row>
    <row r="16">
      <c r="E16" s="3" t="inlineStr">
        <is>
          <t>Th</t>
        </is>
      </c>
      <c r="F16" s="3" t="inlineStr">
        <is>
          <t>EGI</t>
        </is>
      </c>
      <c r="G16" s="3" t="inlineStr">
        <is>
          <t>OpEx</t>
        </is>
      </c>
      <c r="H16" s="3" t="inlineStr">
        <is>
          <t>NOI</t>
        </is>
      </c>
    </row>
    <row r="17">
      <c r="E17" s="18" t="n">
        <v>1</v>
      </c>
      <c r="F17" s="11">
        <f>$C$7*(1+$C$9)^(E17-1)</f>
        <v/>
      </c>
      <c r="G17" s="11">
        <f>$C$8*(1+$C$10)^(E17-1)</f>
        <v/>
      </c>
      <c r="H17" s="11">
        <f>F17-G17</f>
        <v/>
      </c>
    </row>
    <row r="18">
      <c r="E18" s="18" t="n">
        <v>2</v>
      </c>
      <c r="F18" s="11">
        <f>$C$7*(1+$C$9)^(E18-1)</f>
        <v/>
      </c>
      <c r="G18" s="11">
        <f>$C$8*(1+$C$10)^(E18-1)</f>
        <v/>
      </c>
      <c r="H18" s="11">
        <f>F18-G18</f>
        <v/>
      </c>
    </row>
    <row r="19">
      <c r="E19" s="18" t="n">
        <v>3</v>
      </c>
      <c r="F19" s="11">
        <f>$C$7*(1+$C$9)^(E19-1)</f>
        <v/>
      </c>
      <c r="G19" s="11">
        <f>$C$8*(1+$C$10)^(E19-1)</f>
        <v/>
      </c>
      <c r="H19" s="11">
        <f>F19-G19</f>
        <v/>
      </c>
    </row>
    <row r="20">
      <c r="E20" s="18" t="n">
        <v>4</v>
      </c>
      <c r="F20" s="11">
        <f>$C$7*(1+$C$9)^(E20-1)</f>
        <v/>
      </c>
      <c r="G20" s="11">
        <f>$C$8*(1+$C$10)^(E20-1)</f>
        <v/>
      </c>
      <c r="H20" s="11">
        <f>F20-G20</f>
        <v/>
      </c>
    </row>
    <row r="21">
      <c r="E21" s="18" t="n">
        <v>5</v>
      </c>
      <c r="F21" s="11">
        <f>$C$7*(1+$C$9)^(E21-1)</f>
        <v/>
      </c>
      <c r="G21" s="11">
        <f>$C$8*(1+$C$10)^(E21-1)</f>
        <v/>
      </c>
      <c r="H21" s="11">
        <f>F21-G21</f>
        <v/>
      </c>
    </row>
    <row r="22">
      <c r="E22" s="18" t="n">
        <v>6</v>
      </c>
      <c r="F22" s="11">
        <f>$C$7*(1+$C$9)^(E22-1)</f>
        <v/>
      </c>
      <c r="G22" s="11">
        <f>$C$8*(1+$C$10)^(E22-1)</f>
        <v/>
      </c>
      <c r="H22" s="11">
        <f>F22-G22</f>
        <v/>
      </c>
    </row>
    <row r="23">
      <c r="E23" s="18" t="n">
        <v>7</v>
      </c>
      <c r="F23" s="11">
        <f>$C$7*(1+$C$9)^(E23-1)</f>
        <v/>
      </c>
      <c r="G23" s="11">
        <f>$C$8*(1+$C$10)^(E23-1)</f>
        <v/>
      </c>
      <c r="H23" s="11">
        <f>F23-G23</f>
        <v/>
      </c>
    </row>
    <row r="24">
      <c r="E24" s="18" t="n">
        <v>8</v>
      </c>
      <c r="F24" s="11">
        <f>$C$7*(1+$C$9)^(E24-1)</f>
        <v/>
      </c>
      <c r="G24" s="11">
        <f>$C$8*(1+$C$10)^(E24-1)</f>
        <v/>
      </c>
      <c r="H24" s="11">
        <f>F24-G24</f>
        <v/>
      </c>
    </row>
    <row r="25">
      <c r="E25" s="18" t="n">
        <v>9</v>
      </c>
      <c r="F25" s="11">
        <f>$C$7*(1+$C$9)^(E25-1)</f>
        <v/>
      </c>
      <c r="G25" s="11">
        <f>$C$8*(1+$C$10)^(E25-1)</f>
        <v/>
      </c>
      <c r="H25" s="11">
        <f>F25-G25</f>
        <v/>
      </c>
    </row>
    <row r="26">
      <c r="E26" s="18" t="n">
        <v>10</v>
      </c>
      <c r="F26" s="11">
        <f>$C$7*(1+$C$9)^(E26-1)</f>
        <v/>
      </c>
      <c r="G26" s="11">
        <f>$C$8*(1+$C$10)^(E26-1)</f>
        <v/>
      </c>
      <c r="H26" s="11">
        <f>F26-G26</f>
        <v/>
      </c>
    </row>
    <row r="28" ht="16" customHeight="1">
      <c r="B28" s="7" t="inlineStr">
        <is>
          <t>TERMINAL VALUE &amp; CASHFLOW UNLEVERED</t>
        </is>
      </c>
    </row>
    <row r="29">
      <c r="B29" s="3" t="inlineStr">
        <is>
          <t>NOI tahun ke-11 = NOI10 × (1+growth)</t>
        </is>
      </c>
      <c r="C29" s="11">
        <f>H26*(1+C9)</f>
        <v/>
      </c>
    </row>
    <row r="30">
      <c r="B30" s="3" t="inlineStr">
        <is>
          <t>Terminal Value = NOI11 / exit cap</t>
        </is>
      </c>
      <c r="C30" s="14">
        <f>C29/C11</f>
        <v/>
      </c>
    </row>
    <row r="32">
      <c r="B32" s="3" t="inlineStr">
        <is>
          <t>ARUS KAS UNLEVERED (th 0-10):</t>
        </is>
      </c>
      <c r="C32" s="3" t="inlineStr">
        <is>
          <t>Arus Kas</t>
        </is>
      </c>
    </row>
    <row r="33">
      <c r="B33" s="5" t="inlineStr">
        <is>
          <t>Tahun 0 (beli)</t>
        </is>
      </c>
      <c r="C33" s="11">
        <f>-C13</f>
        <v/>
      </c>
    </row>
    <row r="34">
      <c r="B34" s="5" t="inlineStr">
        <is>
          <t>Tahun 1</t>
        </is>
      </c>
      <c r="C34" s="11">
        <f>H17</f>
        <v/>
      </c>
    </row>
    <row r="35">
      <c r="B35" s="5" t="inlineStr">
        <is>
          <t>Tahun 2</t>
        </is>
      </c>
      <c r="C35" s="11">
        <f>H18</f>
        <v/>
      </c>
    </row>
    <row r="36">
      <c r="B36" s="5" t="inlineStr">
        <is>
          <t>Tahun 3</t>
        </is>
      </c>
      <c r="C36" s="11">
        <f>H19</f>
        <v/>
      </c>
    </row>
    <row r="37">
      <c r="B37" s="5" t="inlineStr">
        <is>
          <t>Tahun 4</t>
        </is>
      </c>
      <c r="C37" s="11">
        <f>H20</f>
        <v/>
      </c>
    </row>
    <row r="38">
      <c r="B38" s="5" t="inlineStr">
        <is>
          <t>Tahun 5</t>
        </is>
      </c>
      <c r="C38" s="11">
        <f>H21</f>
        <v/>
      </c>
    </row>
    <row r="39">
      <c r="B39" s="5" t="inlineStr">
        <is>
          <t>Tahun 6</t>
        </is>
      </c>
      <c r="C39" s="11">
        <f>H22</f>
        <v/>
      </c>
    </row>
    <row r="40">
      <c r="B40" s="5" t="inlineStr">
        <is>
          <t>Tahun 7</t>
        </is>
      </c>
      <c r="C40" s="11">
        <f>H23</f>
        <v/>
      </c>
    </row>
    <row r="41">
      <c r="B41" s="5" t="inlineStr">
        <is>
          <t>Tahun 8</t>
        </is>
      </c>
      <c r="C41" s="11">
        <f>H24</f>
        <v/>
      </c>
    </row>
    <row r="42">
      <c r="B42" s="5" t="inlineStr">
        <is>
          <t>Tahun 9</t>
        </is>
      </c>
      <c r="C42" s="11">
        <f>H25</f>
        <v/>
      </c>
    </row>
    <row r="43">
      <c r="B43" s="5" t="inlineStr">
        <is>
          <t>Tahun 10</t>
        </is>
      </c>
      <c r="C43" s="11">
        <f>H26+C30</f>
        <v/>
      </c>
    </row>
    <row r="45" ht="16" customHeight="1">
      <c r="B45" s="7" t="inlineStr">
        <is>
          <t>HASIL</t>
        </is>
      </c>
    </row>
    <row r="46">
      <c r="B46" s="3" t="inlineStr">
        <is>
          <t>NPV (unlevered) = NPV(disc, th1-10) − beli</t>
        </is>
      </c>
      <c r="C46" s="14">
        <f>NPV(C12,C34:C43)+C33</f>
        <v/>
      </c>
    </row>
    <row r="47">
      <c r="B47" s="3" t="inlineStr">
        <is>
          <t>IRR (unlevered) = IRR(arus kas th 0-10)</t>
        </is>
      </c>
      <c r="C47" s="15">
        <f>IRR(C33:C43)</f>
        <v/>
      </c>
    </row>
    <row r="48">
      <c r="B48" s="3" t="inlineStr">
        <is>
          <t>Kesimpulan</t>
        </is>
      </c>
      <c r="C48" s="19">
        <f>IF(NPV(C12,C34:C43)+C33&lt;0,"NPV NEGATIF — overvalued (yield rendah)","NPV POSITIF")</f>
        <v/>
      </c>
    </row>
    <row r="49" ht="30" customHeight="1">
      <c r="B49" s="6" t="inlineStr">
        <is>
          <t>Konsisten dengan artikel: NPV unlevered NEGATIF → apartemen suburban yield 3,5% overvalued relatif arus kas. Pelajaran: exit cap &amp; capital growth tidak independen (lihat sheet 5).</t>
        </is>
      </c>
    </row>
  </sheetData>
  <mergeCells count="7">
    <mergeCell ref="B45:D45"/>
    <mergeCell ref="B49:H49"/>
    <mergeCell ref="B5:C5"/>
    <mergeCell ref="B2:H2"/>
    <mergeCell ref="B15:H15"/>
    <mergeCell ref="B3:H3"/>
    <mergeCell ref="B28:H2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D26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4" customWidth="1" min="2" max="2"/>
    <col width="20" customWidth="1" min="3" max="3"/>
    <col width="36" customWidth="1" min="4" max="4"/>
  </cols>
  <sheetData>
    <row r="2" ht="22" customHeight="1">
      <c r="B2" s="1" t="inlineStr">
        <is>
          <t>3. BIAYA TRANSAKSI &amp; LEVERAGE KPR</t>
        </is>
      </c>
    </row>
    <row r="3">
      <c r="B3" s="2" t="inlineStr">
        <is>
          <t>Round-trip transaction cost + skema KPR: cicilan anuitas, negative carry, exit ekuitas.</t>
        </is>
      </c>
    </row>
    <row r="5" ht="16" customHeight="1">
      <c r="B5" s="7" t="inlineStr">
        <is>
          <t>BIAYA TRANSAKSI (ubah % biru)</t>
        </is>
      </c>
    </row>
    <row r="6">
      <c r="B6" s="5" t="inlineStr">
        <is>
          <t>Harga beli (link sheet 1)</t>
        </is>
      </c>
      <c r="C6" s="16">
        <f>'1_NOI_APARTEMEN'!C6</f>
        <v/>
      </c>
    </row>
    <row r="7">
      <c r="B7" s="5" t="inlineStr">
        <is>
          <t>BPHTB (% beli)</t>
        </is>
      </c>
      <c r="C7" s="10" t="n">
        <v>0.05</v>
      </c>
    </row>
    <row r="8">
      <c r="B8" s="5" t="inlineStr">
        <is>
          <t>Notaris &amp; komisi &amp; KPR admin (% beli)</t>
        </is>
      </c>
      <c r="C8" s="10" t="n">
        <v>0.035</v>
      </c>
    </row>
    <row r="9">
      <c r="B9" s="3" t="inlineStr">
        <is>
          <t>Total biaya beli (% beli)</t>
        </is>
      </c>
      <c r="C9" s="13">
        <f>C7+C8</f>
        <v/>
      </c>
    </row>
    <row r="10">
      <c r="B10" s="3" t="inlineStr">
        <is>
          <t>Total cost basis beli = harga × (1+biaya)</t>
        </is>
      </c>
      <c r="C10" s="14">
        <f>C6*(1+C9)</f>
        <v/>
      </c>
    </row>
    <row r="11">
      <c r="B11" s="5" t="inlineStr">
        <is>
          <t>Biaya jual (% harga jual: notaris+komisi+PPh)</t>
        </is>
      </c>
      <c r="C11" s="10" t="n">
        <v>0.06</v>
      </c>
    </row>
    <row r="13" ht="16" customHeight="1">
      <c r="B13" s="7" t="inlineStr">
        <is>
          <t>SKEMA KPR (ubah biru)</t>
        </is>
      </c>
    </row>
    <row r="14">
      <c r="B14" s="5" t="inlineStr">
        <is>
          <t>Loan-to-Value (LTV, %)</t>
        </is>
      </c>
      <c r="C14" s="10" t="n">
        <v>0.7</v>
      </c>
    </row>
    <row r="15">
      <c r="B15" s="3" t="inlineStr">
        <is>
          <t>Pokok KPR = LTV × harga</t>
        </is>
      </c>
      <c r="C15" s="11">
        <f>C14*C6</f>
        <v/>
      </c>
    </row>
    <row r="16">
      <c r="B16" s="3" t="inlineStr">
        <is>
          <t>Down payment = harga − pokok KPR</t>
        </is>
      </c>
      <c r="C16" s="11">
        <f>C6-C15</f>
        <v/>
      </c>
    </row>
    <row r="17">
      <c r="B17" s="3" t="inlineStr">
        <is>
          <t>Ekuitas awal = DP + biaya beli</t>
        </is>
      </c>
      <c r="C17" s="14">
        <f>C16+C6*C9</f>
        <v/>
      </c>
    </row>
    <row r="18">
      <c r="B18" s="5" t="inlineStr">
        <is>
          <t>Bunga KPR (%/th)</t>
        </is>
      </c>
      <c r="C18" s="17" t="n">
        <v>0.08</v>
      </c>
    </row>
    <row r="19">
      <c r="B19" s="5" t="inlineStr">
        <is>
          <t>Tenor KPR (tahun)</t>
        </is>
      </c>
      <c r="C19" s="9" t="n">
        <v>20</v>
      </c>
    </row>
    <row r="20">
      <c r="B20" s="3" t="inlineStr">
        <is>
          <t>Cicilan anuitas tahunan = PMT(bunga, tenor, −pokok)</t>
        </is>
      </c>
      <c r="C20" s="14">
        <f>PMT(C18,C19,-C15)</f>
        <v/>
      </c>
    </row>
    <row r="22" ht="16" customHeight="1">
      <c r="B22" s="7" t="inlineStr">
        <is>
          <t>NEGATIVE CARRY (tahun 1)</t>
        </is>
      </c>
    </row>
    <row r="23">
      <c r="B23" s="5" t="inlineStr">
        <is>
          <t>NOI tahun 1 (link sheet 1)</t>
        </is>
      </c>
      <c r="C23" s="16">
        <f>'1_NOI_APARTEMEN'!C28</f>
        <v/>
      </c>
    </row>
    <row r="24">
      <c r="B24" s="3" t="inlineStr">
        <is>
          <t>Cash flow ekuitas th1 = NOI − cicilan KPR</t>
        </is>
      </c>
      <c r="C24" s="14">
        <f>C23-C20</f>
        <v/>
      </c>
    </row>
    <row r="25">
      <c r="B25" s="3" t="inlineStr">
        <is>
          <t>Cash-on-Cash th1 = CF ekuitas / ekuitas awal</t>
        </is>
      </c>
      <c r="C25" s="15">
        <f>C24/C17</f>
        <v/>
      </c>
    </row>
    <row r="26" ht="42" customHeight="1">
      <c r="B26" s="6" t="inlineStr">
        <is>
          <t>Negative carry: NOI (Rp ~30 jt) &lt; cicilan KPR (Rp ~60 jt) → arus kas ekuitas NEGATIF. Aturan emas: leverage mengungkit return HANYA jika NOI/harga &gt; bunga KPR. Di sini 3,5% &lt; 8% → leverage MEMPERBURUK return (menghancurkan ekuitas tiap bulan).</t>
        </is>
      </c>
    </row>
  </sheetData>
  <mergeCells count="6">
    <mergeCell ref="B3:D3"/>
    <mergeCell ref="B5:D5"/>
    <mergeCell ref="B22:D22"/>
    <mergeCell ref="B26:D26"/>
    <mergeCell ref="B13:D13"/>
    <mergeCell ref="B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G38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4" customWidth="1" min="2" max="2"/>
    <col width="20" customWidth="1" min="3" max="3"/>
    <col width="4" customWidth="1" min="4" max="4"/>
    <col width="10" customWidth="1" min="5" max="5"/>
    <col width="20" customWidth="1" min="6" max="6"/>
    <col width="18" customWidth="1" min="7" max="7"/>
  </cols>
  <sheetData>
    <row r="2" ht="22" customHeight="1">
      <c r="B2" s="1" t="inlineStr">
        <is>
          <t>4. RUKO BSD CITY — YIELD TINGGI, NPV POSITIF</t>
        </is>
      </c>
    </row>
    <row r="3">
      <c r="B3" s="2" t="inlineStr">
        <is>
          <t>Kontras dengan apartemen: ruko Rp 3,2 M, NOI Rp 280.440.000, yield 8,76%. DCF 10 th → NPV positif.</t>
        </is>
      </c>
    </row>
    <row r="5" ht="16" customHeight="1">
      <c r="B5" s="7" t="inlineStr">
        <is>
          <t>NOI RUKO (ubah biru)</t>
        </is>
      </c>
    </row>
    <row r="6">
      <c r="B6" s="5" t="inlineStr">
        <is>
          <t>Harga beli (Rp)</t>
        </is>
      </c>
      <c r="C6" s="8" t="n">
        <v>3200000000</v>
      </c>
    </row>
    <row r="7">
      <c r="B7" s="5" t="inlineStr">
        <is>
          <t>Sewa bruto tahunan (Rp)</t>
        </is>
      </c>
      <c r="C7" s="8" t="n">
        <v>360000000</v>
      </c>
    </row>
    <row r="8">
      <c r="B8" s="5" t="inlineStr">
        <is>
          <t>Vacancy (%)</t>
        </is>
      </c>
      <c r="C8" s="10" t="n">
        <v>0.05</v>
      </c>
    </row>
    <row r="9">
      <c r="B9" s="3" t="inlineStr">
        <is>
          <t>EGI = sewa × (1−vacancy)</t>
        </is>
      </c>
      <c r="C9" s="11">
        <f>C7*(1-C8)</f>
        <v/>
      </c>
    </row>
    <row r="10">
      <c r="B10" s="5" t="inlineStr">
        <is>
          <t>OpEx (% EGI)</t>
        </is>
      </c>
      <c r="C10" s="10" t="n">
        <v>0.18</v>
      </c>
    </row>
    <row r="11">
      <c r="B11" s="3" t="inlineStr">
        <is>
          <t>OpEx = %×EGI</t>
        </is>
      </c>
      <c r="C11" s="11">
        <f>C10*C9</f>
        <v/>
      </c>
    </row>
    <row r="12">
      <c r="B12" s="3" t="inlineStr">
        <is>
          <t>NOI = EGI − OpEx</t>
        </is>
      </c>
      <c r="C12" s="14">
        <f>C9-C11</f>
        <v/>
      </c>
    </row>
    <row r="13">
      <c r="B13" s="3" t="inlineStr">
        <is>
          <t>Yield netto = cap rate implied</t>
        </is>
      </c>
      <c r="C13" s="15">
        <f>C12/C6</f>
        <v/>
      </c>
    </row>
    <row r="15" ht="16" customHeight="1">
      <c r="B15" s="7" t="inlineStr">
        <is>
          <t>DCF RUKO (asumsi biru)</t>
        </is>
      </c>
    </row>
    <row r="16">
      <c r="B16" s="5" t="inlineStr">
        <is>
          <t>Pertumbuhan NOI (%/th)</t>
        </is>
      </c>
      <c r="C16" s="10" t="n">
        <v>0.05</v>
      </c>
    </row>
    <row r="17">
      <c r="B17" s="5" t="inlineStr">
        <is>
          <t>Exit cap rate</t>
        </is>
      </c>
      <c r="C17" s="17" t="n">
        <v>0.08500000000000001</v>
      </c>
    </row>
    <row r="18">
      <c r="B18" s="5" t="inlineStr">
        <is>
          <t>Discount rate</t>
        </is>
      </c>
      <c r="C18" s="17" t="n">
        <v>0.1</v>
      </c>
    </row>
    <row r="20" ht="16" customHeight="1">
      <c r="B20" s="7" t="inlineStr">
        <is>
          <t>PROYEKSI NOI &amp; ARUS KAS</t>
        </is>
      </c>
    </row>
    <row r="21">
      <c r="E21" s="3" t="inlineStr">
        <is>
          <t>Th</t>
        </is>
      </c>
      <c r="F21" s="3" t="inlineStr">
        <is>
          <t>NOI</t>
        </is>
      </c>
      <c r="G21" s="3" t="inlineStr">
        <is>
          <t>Arus Kas</t>
        </is>
      </c>
    </row>
    <row r="22">
      <c r="E22" s="18" t="n">
        <v>0</v>
      </c>
      <c r="F22" s="11" t="inlineStr"/>
      <c r="G22" s="11">
        <f>-C6</f>
        <v/>
      </c>
    </row>
    <row r="23">
      <c r="E23" s="18" t="n">
        <v>1</v>
      </c>
      <c r="F23" s="11">
        <f>$C$12*(1+$C$16)^(E23-1)</f>
        <v/>
      </c>
      <c r="G23" s="11">
        <f>F23</f>
        <v/>
      </c>
    </row>
    <row r="24">
      <c r="E24" s="18" t="n">
        <v>2</v>
      </c>
      <c r="F24" s="11">
        <f>$C$12*(1+$C$16)^(E24-1)</f>
        <v/>
      </c>
      <c r="G24" s="11">
        <f>F24</f>
        <v/>
      </c>
    </row>
    <row r="25">
      <c r="E25" s="18" t="n">
        <v>3</v>
      </c>
      <c r="F25" s="11">
        <f>$C$12*(1+$C$16)^(E25-1)</f>
        <v/>
      </c>
      <c r="G25" s="11">
        <f>F25</f>
        <v/>
      </c>
    </row>
    <row r="26">
      <c r="E26" s="18" t="n">
        <v>4</v>
      </c>
      <c r="F26" s="11">
        <f>$C$12*(1+$C$16)^(E26-1)</f>
        <v/>
      </c>
      <c r="G26" s="11">
        <f>F26</f>
        <v/>
      </c>
    </row>
    <row r="27">
      <c r="E27" s="18" t="n">
        <v>5</v>
      </c>
      <c r="F27" s="11">
        <f>$C$12*(1+$C$16)^(E27-1)</f>
        <v/>
      </c>
      <c r="G27" s="11">
        <f>F27</f>
        <v/>
      </c>
    </row>
    <row r="28">
      <c r="E28" s="18" t="n">
        <v>6</v>
      </c>
      <c r="F28" s="11">
        <f>$C$12*(1+$C$16)^(E28-1)</f>
        <v/>
      </c>
      <c r="G28" s="11">
        <f>F28</f>
        <v/>
      </c>
    </row>
    <row r="29">
      <c r="E29" s="18" t="n">
        <v>7</v>
      </c>
      <c r="F29" s="11">
        <f>$C$12*(1+$C$16)^(E29-1)</f>
        <v/>
      </c>
      <c r="G29" s="11">
        <f>F29</f>
        <v/>
      </c>
    </row>
    <row r="30">
      <c r="E30" s="18" t="n">
        <v>8</v>
      </c>
      <c r="F30" s="11">
        <f>$C$12*(1+$C$16)^(E30-1)</f>
        <v/>
      </c>
      <c r="G30" s="11">
        <f>F30</f>
        <v/>
      </c>
    </row>
    <row r="31">
      <c r="E31" s="18" t="n">
        <v>9</v>
      </c>
      <c r="F31" s="11">
        <f>$C$12*(1+$C$16)^(E31-1)</f>
        <v/>
      </c>
      <c r="G31" s="11">
        <f>F31</f>
        <v/>
      </c>
    </row>
    <row r="32">
      <c r="E32" s="18" t="n">
        <v>10</v>
      </c>
      <c r="F32" s="11">
        <f>$C$12*(1+$C$16)^(E32-1)</f>
        <v/>
      </c>
      <c r="G32" s="11">
        <f>F32+F32*(1+$C$16)/$C$17</f>
        <v/>
      </c>
    </row>
    <row r="34" ht="16" customHeight="1">
      <c r="B34" s="7" t="inlineStr">
        <is>
          <t>HASIL</t>
        </is>
      </c>
    </row>
    <row r="35">
      <c r="B35" s="3" t="inlineStr">
        <is>
          <t>NPV (unlevered)</t>
        </is>
      </c>
      <c r="C35" s="14">
        <f>NPV(C18,G23:G32)+G22</f>
        <v/>
      </c>
    </row>
    <row r="36">
      <c r="B36" s="3" t="inlineStr">
        <is>
          <t>IRR (unlevered)</t>
        </is>
      </c>
      <c r="C36" s="15">
        <f>IRR(G22:G32)</f>
        <v/>
      </c>
    </row>
    <row r="37">
      <c r="B37" s="3" t="inlineStr">
        <is>
          <t>Kesimpulan</t>
        </is>
      </c>
      <c r="C37" s="19">
        <f>IF(NPV(C18,G23:G32)+G22&gt;0,"NPV POSITIF — layak (yield tinggi)","NPV NEGATIF")</f>
        <v/>
      </c>
    </row>
    <row r="38" ht="30" customHeight="1">
      <c r="B38" s="6" t="inlineStr">
        <is>
          <t>Ruko yield 8,76% (vs apartemen 3,5%): NPV POSITIF. Permintaan sewa komersial stabil, OpEx proporsional lebih kecil. Inilah mengapa yield awal adalah lever paling kuat untuk return properti.</t>
        </is>
      </c>
    </row>
  </sheetData>
  <mergeCells count="7">
    <mergeCell ref="B3:G3"/>
    <mergeCell ref="B2:G2"/>
    <mergeCell ref="B20:G20"/>
    <mergeCell ref="B38:G38"/>
    <mergeCell ref="B15:C15"/>
    <mergeCell ref="B5:C5"/>
    <mergeCell ref="B34:D3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F19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0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2" ht="22" customHeight="1">
      <c r="B2" s="1" t="inlineStr">
        <is>
          <t>5. SENSITIVITAS — CAPITAL GROWTH × EXIT CAP</t>
        </is>
      </c>
    </row>
    <row r="3">
      <c r="B3" s="2" t="inlineStr">
        <is>
          <t>NPV apartemen bila NOI tumbuh pada 'capital growth' g dan dijual pada exit cap. Pelajaran: growth &amp; exit cap TIDAK independen.</t>
        </is>
      </c>
    </row>
    <row r="5" ht="16" customHeight="1">
      <c r="B5" s="7" t="inlineStr">
        <is>
          <t>PARAMETER (ubah biru)</t>
        </is>
      </c>
    </row>
    <row r="6">
      <c r="B6" s="5" t="inlineStr">
        <is>
          <t>NOI awal (link sheet 1)</t>
        </is>
      </c>
      <c r="C6" s="16">
        <f>'1_NOI_APARTEMEN'!C28</f>
        <v/>
      </c>
    </row>
    <row r="7">
      <c r="B7" s="5" t="inlineStr">
        <is>
          <t>Harga beli (link sheet 1)</t>
        </is>
      </c>
      <c r="C7" s="16">
        <f>'1_NOI_APARTEMEN'!C6</f>
        <v/>
      </c>
    </row>
    <row r="8">
      <c r="B8" s="5" t="inlineStr">
        <is>
          <t>Discount rate</t>
        </is>
      </c>
      <c r="C8" s="17" t="n">
        <v>0.09</v>
      </c>
    </row>
    <row r="9">
      <c r="B9" s="5" t="inlineStr">
        <is>
          <t>Exit cap rate (kolom uji)</t>
        </is>
      </c>
      <c r="C9" s="17" t="n">
        <v>0.04</v>
      </c>
    </row>
    <row r="11" ht="16" customHeight="1">
      <c r="B11" s="7" t="inlineStr">
        <is>
          <t>NPV vs CAPITAL GROWTH (exit cap dari input di atas) — LIVE</t>
        </is>
      </c>
    </row>
    <row r="12">
      <c r="B12" s="3" t="inlineStr">
        <is>
          <t>Capital growth g</t>
        </is>
      </c>
      <c r="C12" s="3" t="inlineStr">
        <is>
          <t>NOI th-10</t>
        </is>
      </c>
      <c r="D12" s="3" t="inlineStr">
        <is>
          <t>Terminal Value</t>
        </is>
      </c>
      <c r="E12" s="3" t="inlineStr">
        <is>
          <t>NPV</t>
        </is>
      </c>
    </row>
    <row r="13">
      <c r="B13" s="10" t="n">
        <v>0.02</v>
      </c>
      <c r="C13" s="11">
        <f>$C$6*(1+B13)^9</f>
        <v/>
      </c>
      <c r="D13" s="11">
        <f>$C$6*(1+B13)^10/$C$9</f>
        <v/>
      </c>
      <c r="E13" s="11">
        <f>($C$6*(1+B13)^1/(1+$C$8)^1+$C$6*(1+B13)^2/(1+$C$8)^2+$C$6*(1+B13)^3/(1+$C$8)^3+$C$6*(1+B13)^4/(1+$C$8)^4+$C$6*(1+B13)^5/(1+$C$8)^5+$C$6*(1+B13)^6/(1+$C$8)^6+$C$6*(1+B13)^7/(1+$C$8)^7+$C$6*(1+B13)^8/(1+$C$8)^8+$C$6*(1+B13)^9/(1+$C$8)^9+$C$6*(1+B13)^10/(1+$C$8)^10)+($C$6*(1+B13)^10/$C$9)/(1+$C$8)^10-$C$7</f>
        <v/>
      </c>
    </row>
    <row r="14">
      <c r="B14" s="10" t="n">
        <v>0.04</v>
      </c>
      <c r="C14" s="11">
        <f>$C$6*(1+B14)^9</f>
        <v/>
      </c>
      <c r="D14" s="11">
        <f>$C$6*(1+B14)^10/$C$9</f>
        <v/>
      </c>
      <c r="E14" s="11">
        <f>($C$6*(1+B14)^1/(1+$C$8)^1+$C$6*(1+B14)^2/(1+$C$8)^2+$C$6*(1+B14)^3/(1+$C$8)^3+$C$6*(1+B14)^4/(1+$C$8)^4+$C$6*(1+B14)^5/(1+$C$8)^5+$C$6*(1+B14)^6/(1+$C$8)^6+$C$6*(1+B14)^7/(1+$C$8)^7+$C$6*(1+B14)^8/(1+$C$8)^8+$C$6*(1+B14)^9/(1+$C$8)^9+$C$6*(1+B14)^10/(1+$C$8)^10)+($C$6*(1+B14)^10/$C$9)/(1+$C$8)^10-$C$7</f>
        <v/>
      </c>
    </row>
    <row r="15">
      <c r="B15" s="10" t="n">
        <v>0.06</v>
      </c>
      <c r="C15" s="11">
        <f>$C$6*(1+B15)^9</f>
        <v/>
      </c>
      <c r="D15" s="11">
        <f>$C$6*(1+B15)^10/$C$9</f>
        <v/>
      </c>
      <c r="E15" s="11">
        <f>($C$6*(1+B15)^1/(1+$C$8)^1+$C$6*(1+B15)^2/(1+$C$8)^2+$C$6*(1+B15)^3/(1+$C$8)^3+$C$6*(1+B15)^4/(1+$C$8)^4+$C$6*(1+B15)^5/(1+$C$8)^5+$C$6*(1+B15)^6/(1+$C$8)^6+$C$6*(1+B15)^7/(1+$C$8)^7+$C$6*(1+B15)^8/(1+$C$8)^8+$C$6*(1+B15)^9/(1+$C$8)^9+$C$6*(1+B15)^10/(1+$C$8)^10)+($C$6*(1+B15)^10/$C$9)/(1+$C$8)^10-$C$7</f>
        <v/>
      </c>
    </row>
    <row r="16">
      <c r="B16" s="10" t="n">
        <v>0.08</v>
      </c>
      <c r="C16" s="11">
        <f>$C$6*(1+B16)^9</f>
        <v/>
      </c>
      <c r="D16" s="11">
        <f>$C$6*(1+B16)^10/$C$9</f>
        <v/>
      </c>
      <c r="E16" s="11">
        <f>($C$6*(1+B16)^1/(1+$C$8)^1+$C$6*(1+B16)^2/(1+$C$8)^2+$C$6*(1+B16)^3/(1+$C$8)^3+$C$6*(1+B16)^4/(1+$C$8)^4+$C$6*(1+B16)^5/(1+$C$8)^5+$C$6*(1+B16)^6/(1+$C$8)^6+$C$6*(1+B16)^7/(1+$C$8)^7+$C$6*(1+B16)^8/(1+$C$8)^8+$C$6*(1+B16)^9/(1+$C$8)^9+$C$6*(1+B16)^10/(1+$C$8)^10)+($C$6*(1+B16)^10/$C$9)/(1+$C$8)^10-$C$7</f>
        <v/>
      </c>
    </row>
    <row r="17">
      <c r="B17" s="10" t="n">
        <v>0.1</v>
      </c>
      <c r="C17" s="11">
        <f>$C$6*(1+B17)^9</f>
        <v/>
      </c>
      <c r="D17" s="11">
        <f>$C$6*(1+B17)^10/$C$9</f>
        <v/>
      </c>
      <c r="E17" s="11">
        <f>($C$6*(1+B17)^1/(1+$C$8)^1+$C$6*(1+B17)^2/(1+$C$8)^2+$C$6*(1+B17)^3/(1+$C$8)^3+$C$6*(1+B17)^4/(1+$C$8)^4+$C$6*(1+B17)^5/(1+$C$8)^5+$C$6*(1+B17)^6/(1+$C$8)^6+$C$6*(1+B17)^7/(1+$C$8)^7+$C$6*(1+B17)^8/(1+$C$8)^8+$C$6*(1+B17)^9/(1+$C$8)^9+$C$6*(1+B17)^10/(1+$C$8)^10)+($C$6*(1+B17)^10/$C$9)/(1+$C$8)^10-$C$7</f>
        <v/>
      </c>
    </row>
    <row r="19" ht="40" customHeight="1">
      <c r="B19" s="6" t="inlineStr">
        <is>
          <t>Konsistensi Gordon: jika dijual pada exit cap = g, maka capital growth = pertumbuhan NOI = g. Menaruh growth tinggi DAN exit cap rendah bersamaan = ekstrapolasi tak realistis. Ubah exit cap (sel biru atas) = capital growth untuk melihat NPV internal-konsisten.</t>
        </is>
      </c>
    </row>
  </sheetData>
  <mergeCells count="5">
    <mergeCell ref="B2:F2"/>
    <mergeCell ref="B11:F11"/>
    <mergeCell ref="B3:F3"/>
    <mergeCell ref="B19:F19"/>
    <mergeCell ref="B5:F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D21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0" customWidth="1" min="2" max="2"/>
    <col width="34" customWidth="1" min="3" max="3"/>
    <col width="22" customWidth="1" min="4" max="4"/>
  </cols>
  <sheetData>
    <row r="2" ht="22" customHeight="1">
      <c r="B2" s="1" t="inlineStr">
        <is>
          <t>6. REFERENSI — PENDEKATAN &amp; CAP RATE PASAR</t>
        </is>
      </c>
    </row>
    <row r="3">
      <c r="B3" s="2" t="inlineStr">
        <is>
          <t>Tiga pendekatan penilaian + cap rate pasar Indonesia (ilustratif 2024-2025).</t>
        </is>
      </c>
    </row>
    <row r="5" ht="16" customHeight="1">
      <c r="B5" s="7" t="inlineStr">
        <is>
          <t>TIGA PENDEKATAN PENILAIAN</t>
        </is>
      </c>
    </row>
    <row r="6">
      <c r="B6" s="3" t="inlineStr">
        <is>
          <t>Pendekatan</t>
        </is>
      </c>
      <c r="C6" s="3" t="inlineStr">
        <is>
          <t>Deskripsi</t>
        </is>
      </c>
      <c r="D6" s="3" t="inlineStr">
        <is>
          <t>Paling cocok untuk</t>
        </is>
      </c>
    </row>
    <row r="7" ht="26" customHeight="1">
      <c r="B7" s="3" t="inlineStr">
        <is>
          <t>Pendapatan (Income)</t>
        </is>
      </c>
      <c r="C7" s="4" t="inlineStr">
        <is>
          <t>V = NOI / cap rate (direct cap) atau DCF</t>
        </is>
      </c>
      <c r="D7" s="4" t="inlineStr">
        <is>
          <t>Komersial: ruko, kantor, apartemen sewa</t>
        </is>
      </c>
    </row>
    <row r="8" ht="26" customHeight="1">
      <c r="B8" s="3" t="inlineStr">
        <is>
          <t>Biaya (Cost)</t>
        </is>
      </c>
      <c r="C8" s="4" t="inlineStr">
        <is>
          <t>V = nilai lahan + biaya bangun − penyusutan</t>
        </is>
      </c>
      <c r="D8" s="4" t="inlineStr">
        <is>
          <t>Properti baru/khusus/jarang ditransaksikan</t>
        </is>
      </c>
    </row>
    <row r="9" ht="26" customHeight="1">
      <c r="B9" s="3" t="inlineStr">
        <is>
          <t>Perbandingan (Sales)</t>
        </is>
      </c>
      <c r="C9" s="4" t="inlineStr">
        <is>
          <t>V = harga komparabel + adjustment</t>
        </is>
      </c>
      <c r="D9" s="4" t="inlineStr">
        <is>
          <t>Rumah tinggal, kavling, apartemen banyak transaksi</t>
        </is>
      </c>
    </row>
    <row r="11" ht="16" customHeight="1">
      <c r="B11" s="7" t="inlineStr">
        <is>
          <t>CAP RATE PASAR INDONESIA (ilustratif)</t>
        </is>
      </c>
    </row>
    <row r="12">
      <c r="B12" s="3" t="inlineStr">
        <is>
          <t>Tipe Properti</t>
        </is>
      </c>
      <c r="C12" s="3" t="inlineStr">
        <is>
          <t>Lokasi</t>
        </is>
      </c>
      <c r="D12" s="3" t="inlineStr">
        <is>
          <t>Cap Rate</t>
        </is>
      </c>
    </row>
    <row r="13">
      <c r="B13" s="5" t="inlineStr">
        <is>
          <t>Apartemen residensial suburban</t>
        </is>
      </c>
      <c r="C13" s="5" t="inlineStr">
        <is>
          <t>Tangerang, Bekasi, Depok</t>
        </is>
      </c>
      <c r="D13" s="5" t="inlineStr">
        <is>
          <t>3,5 – 5,0%</t>
        </is>
      </c>
    </row>
    <row r="14">
      <c r="B14" s="5" t="inlineStr">
        <is>
          <t>Apartemen prime</t>
        </is>
      </c>
      <c r="C14" s="5" t="inlineStr">
        <is>
          <t>Sudirman, SCBD, Kuningan</t>
        </is>
      </c>
      <c r="D14" s="5" t="inlineStr">
        <is>
          <t>2,5 – 4,0%</t>
        </is>
      </c>
    </row>
    <row r="15">
      <c r="B15" s="5" t="inlineStr">
        <is>
          <t>Ruko suburban</t>
        </is>
      </c>
      <c r="C15" s="5" t="inlineStr">
        <is>
          <t>BSD, Serpong, Gading</t>
        </is>
      </c>
      <c r="D15" s="5" t="inlineStr">
        <is>
          <t>6,5 – 8,0%</t>
        </is>
      </c>
    </row>
    <row r="16">
      <c r="B16" s="5" t="inlineStr">
        <is>
          <t>Ruko prime</t>
        </is>
      </c>
      <c r="C16" s="5" t="inlineStr">
        <is>
          <t>Senayan, Kebayoran</t>
        </is>
      </c>
      <c r="D16" s="5" t="inlineStr">
        <is>
          <t>4,5 – 6,0%</t>
        </is>
      </c>
    </row>
    <row r="17">
      <c r="B17" s="5" t="inlineStr">
        <is>
          <t>Perkantoran grade A</t>
        </is>
      </c>
      <c r="C17" s="5" t="inlineStr">
        <is>
          <t>Sudirman, Thamrin</t>
        </is>
      </c>
      <c r="D17" s="5" t="inlineStr">
        <is>
          <t>5,5 – 7,0%</t>
        </is>
      </c>
    </row>
    <row r="18">
      <c r="B18" s="5" t="inlineStr">
        <is>
          <t>Gudang logistik</t>
        </is>
      </c>
      <c r="C18" s="5" t="inlineStr">
        <is>
          <t>Cikarang, Karawang</t>
        </is>
      </c>
      <c r="D18" s="5" t="inlineStr">
        <is>
          <t>7,5 – 9,0%</t>
        </is>
      </c>
    </row>
    <row r="19">
      <c r="B19" s="5" t="inlineStr">
        <is>
          <t>Hotel bisnis</t>
        </is>
      </c>
      <c r="C19" s="5" t="inlineStr">
        <is>
          <t>Bandung, Surabaya</t>
        </is>
      </c>
      <c r="D19" s="5" t="inlineStr">
        <is>
          <t>8,0 – 10,0%</t>
        </is>
      </c>
    </row>
    <row r="21" ht="26" customHeight="1">
      <c r="B21" s="6" t="inlineStr">
        <is>
          <t>Cap rate rendah = properti mahal (prime/growth); cap rate tinggi = properti murah relatif pendapatan (risiko/likuiditas). Round-trip transaction cost Indonesia 13-16% — lihat sheet 3.</t>
        </is>
      </c>
    </row>
  </sheetData>
  <mergeCells count="5">
    <mergeCell ref="B11:D11"/>
    <mergeCell ref="B3:D3"/>
    <mergeCell ref="B5:D5"/>
    <mergeCell ref="B21:D21"/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2026-07-19T18:25:01Z</dcterms:created>
  <dcterms:modified xmlns:dcterms="http://purl.org/dc/terms/" xmlns:xsi="http://www.w3.org/2001/XMLSchema-instance" xsi:type="dcterms:W3CDTF">2026-07-19T18:25:01Z</dcterms:modified>
</cp:coreProperties>
</file>