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TVM" sheetId="2" state="visible" r:id="rId2"/>
    <sheet xmlns:r="http://schemas.openxmlformats.org/officeDocument/2006/relationships" name="ANUITAS_AMORTISASI" sheetId="3" state="visible" r:id="rId3"/>
    <sheet xmlns:r="http://schemas.openxmlformats.org/officeDocument/2006/relationships" name="OBLIGASI" sheetId="4" state="visible" r:id="rId4"/>
    <sheet xmlns:r="http://schemas.openxmlformats.org/officeDocument/2006/relationships" name="SAHAM_DDM" sheetId="5" state="visible" r:id="rId5"/>
    <sheet xmlns:r="http://schemas.openxmlformats.org/officeDocument/2006/relationships" name="WACC" sheetId="6" state="visible" r:id="rId6"/>
    <sheet xmlns:r="http://schemas.openxmlformats.org/officeDocument/2006/relationships" name="NPV_IRR" sheetId="7" state="visible" r:id="rId7"/>
    <sheet xmlns:r="http://schemas.openxmlformats.org/officeDocument/2006/relationships" name="KESALAHAN_UMUM" sheetId="8" state="visible" r:id="rId8"/>
  </sheets>
  <definedNames/>
  <calcPr calcId="124519" fullCalcOnLoad="1"/>
</workbook>
</file>

<file path=xl/styles.xml><?xml version="1.0" encoding="utf-8"?>
<styleSheet xmlns="http://schemas.openxmlformats.org/spreadsheetml/2006/main">
  <numFmts count="1">
    <numFmt numFmtId="164" formatCode="0.0000"/>
  </numFmts>
  <fonts count="5">
    <font>
      <name val="Calibri"/>
      <family val="2"/>
      <color theme="1"/>
      <sz val="11"/>
      <scheme val="minor"/>
    </font>
    <font>
      <name val="Calibri"/>
      <b val="1"/>
      <color rgb="00FFFFFF"/>
      <sz val="11"/>
    </font>
    <font>
      <name val="Calibri"/>
      <sz val="10"/>
    </font>
    <font>
      <name val="Calibri"/>
      <b val="1"/>
      <sz val="10"/>
    </font>
    <font>
      <name val="Calibri"/>
      <b val="1"/>
      <color rgb="007A3E00"/>
      <sz val="11"/>
    </font>
  </fonts>
  <fills count="7">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DCEEFF"/>
        <bgColor rgb="00DCEEFF"/>
      </patternFill>
    </fill>
    <fill>
      <patternFill patternType="solid">
        <fgColor rgb="00FFE0B2"/>
        <bgColor rgb="00FFE0B2"/>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25">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1" applyAlignment="1" pivotButton="0" quotePrefix="0" xfId="0">
      <alignment horizontal="left" vertical="center" inden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3" fontId="3" fillId="5" borderId="1" applyAlignment="1" pivotButton="0" quotePrefix="0" xfId="0">
      <alignment horizontal="right" vertical="center" wrapText="1"/>
    </xf>
    <xf numFmtId="10" fontId="3" fillId="5" borderId="1" applyAlignment="1" pivotButton="0" quotePrefix="0" xfId="0">
      <alignment horizontal="right" vertical="center" wrapText="1"/>
    </xf>
    <xf numFmtId="1" fontId="3" fillId="5" borderId="1" applyAlignment="1" pivotButton="0" quotePrefix="0" xfId="0">
      <alignment horizontal="right" vertical="center" wrapText="1"/>
    </xf>
    <xf numFmtId="0" fontId="1" fillId="3" borderId="1" applyAlignment="1" pivotButton="0" quotePrefix="0" xfId="0">
      <alignment horizontal="center" vertical="center" wrapText="1"/>
    </xf>
    <xf numFmtId="3" fontId="0" fillId="0" borderId="1" pivotButton="0" quotePrefix="0" xfId="0"/>
    <xf numFmtId="3" fontId="3" fillId="4" borderId="1" applyAlignment="1" pivotButton="0" quotePrefix="0" xfId="0">
      <alignment horizontal="right" vertical="center" wrapText="1"/>
    </xf>
    <xf numFmtId="0" fontId="2" fillId="0" borderId="1" applyAlignment="1" pivotButton="0" quotePrefix="0" xfId="0">
      <alignment horizontal="right" vertical="center" wrapText="1"/>
    </xf>
    <xf numFmtId="164" fontId="2" fillId="0" borderId="1" applyAlignment="1" pivotButton="0" quotePrefix="0" xfId="0">
      <alignment horizontal="right" vertical="center" wrapText="1"/>
    </xf>
    <xf numFmtId="164" fontId="0" fillId="0" borderId="1" pivotButton="0" quotePrefix="0" xfId="0"/>
    <xf numFmtId="3" fontId="3" fillId="4" borderId="1" pivotButton="0" quotePrefix="0" xfId="0"/>
    <xf numFmtId="0" fontId="3" fillId="4" borderId="1" applyAlignment="1" pivotButton="0" quotePrefix="0" xfId="0">
      <alignment horizontal="right" vertical="center" wrapText="1"/>
    </xf>
    <xf numFmtId="3" fontId="2" fillId="0" borderId="1" applyAlignment="1" pivotButton="0" quotePrefix="0" xfId="0">
      <alignment horizontal="right" vertical="center" wrapText="1"/>
    </xf>
    <xf numFmtId="10" fontId="2" fillId="0" borderId="1" applyAlignment="1" pivotButton="0" quotePrefix="0" xfId="0">
      <alignment horizontal="right" vertical="center" wrapText="1"/>
    </xf>
    <xf numFmtId="10" fontId="3" fillId="4" borderId="1" applyAlignment="1" pivotButton="0" quotePrefix="0" xfId="0">
      <alignment horizontal="right" vertical="center" wrapText="1"/>
    </xf>
    <xf numFmtId="0" fontId="4" fillId="6" borderId="0" applyAlignment="1" pivotButton="0" quotePrefix="0" xfId="0">
      <alignment horizontal="left" vertical="center" wrapText="1"/>
    </xf>
    <xf numFmtId="0" fontId="4" fillId="6" borderId="0" pivotButton="0" quotePrefix="0" xfId="0"/>
    <xf numFmtId="0" fontId="2" fillId="4"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18"/>
  <sheetViews>
    <sheetView workbookViewId="0">
      <selection activeCell="A1" sqref="A1"/>
    </sheetView>
  </sheetViews>
  <sheetFormatPr baseColWidth="8" defaultRowHeight="15"/>
  <cols>
    <col width="6" customWidth="1" min="1" max="1"/>
    <col width="22" customWidth="1" min="2" max="2"/>
    <col width="50" customWidth="1" min="3" max="3"/>
    <col width="12" customWidth="1" min="4" max="4"/>
    <col width="12" customWidth="1" min="5" max="5"/>
    <col width="12" customWidth="1" min="6" max="6"/>
  </cols>
  <sheetData>
    <row r="1" ht="30" customHeight="1">
      <c r="A1" s="1" t="inlineStr">
        <is>
          <t>Excel Companion · Paket Latihan UTS/UAS Manajemen Keuangan</t>
        </is>
      </c>
      <c r="B1" s="2" t="n"/>
      <c r="C1" s="2" t="n"/>
      <c r="D1" s="2" t="n"/>
      <c r="E1" s="2" t="n"/>
      <c r="F1" s="3" t="n"/>
    </row>
    <row r="2"/>
    <row r="3" ht="22" customHeight="1">
      <c r="A3" s="4" t="inlineStr">
        <is>
          <t>Apa Ini?</t>
        </is>
      </c>
      <c r="B3" s="2" t="n"/>
      <c r="C3" s="2" t="n"/>
      <c r="D3" s="2" t="n"/>
      <c r="E3" s="2" t="n"/>
      <c r="F3" s="3" t="n"/>
    </row>
    <row r="4" ht="55" customHeight="1">
      <c r="A4" s="5" t="inlineStr">
        <is>
          <t>Workbook latihan UTS/UAS untuk mata kuliah Manajemen Keuangan (dan Manajemen Keuangan 1) — 6 topik inti dalam satu file, tiap topik punya soal, kalkulasi manual langkah demi langkah, DAN kalkulasi otomatis dengan formula hidup. Semua sel input (fill biru muda) bisa diubah — seluruh perhitungan di sheet itu akan ikut ter-update otomatis.</t>
        </is>
      </c>
      <c r="B4" s="2" t="n"/>
      <c r="C4" s="2" t="n"/>
      <c r="D4" s="2" t="n"/>
      <c r="E4" s="2" t="n"/>
      <c r="F4" s="3" t="n"/>
    </row>
    <row r="5"/>
    <row r="6" ht="22" customHeight="1">
      <c r="A6" s="4" t="inlineStr">
        <is>
          <t>Daftar Topik (1 sheet per topik)</t>
        </is>
      </c>
      <c r="B6" s="2" t="n"/>
      <c r="C6" s="2" t="n"/>
      <c r="D6" s="2" t="n"/>
      <c r="E6" s="2" t="n"/>
      <c r="F6" s="3" t="n"/>
    </row>
    <row r="7" ht="24" customHeight="1">
      <c r="A7" s="6" t="inlineStr">
        <is>
          <t>1.</t>
        </is>
      </c>
      <c r="B7" s="7" t="inlineStr">
        <is>
          <t>TVM</t>
        </is>
      </c>
      <c r="C7" s="5" t="inlineStr">
        <is>
          <t>Nilai waktu uang: FV dari PV, dan sebaliknya PV dari FV (diskonto)</t>
        </is>
      </c>
      <c r="D7" s="2" t="n"/>
      <c r="E7" s="2" t="n"/>
      <c r="F7" s="3" t="n"/>
    </row>
    <row r="8" ht="24" customHeight="1">
      <c r="A8" s="6" t="inlineStr">
        <is>
          <t>2.</t>
        </is>
      </c>
      <c r="B8" s="7" t="inlineStr">
        <is>
          <t>ANUITAS_AMORTISASI</t>
        </is>
      </c>
      <c r="C8" s="5" t="inlineStr">
        <is>
          <t>Cicilan tetap (PMT) + skedul amortisasi 12 periode, saldo akhir harus nol</t>
        </is>
      </c>
      <c r="D8" s="2" t="n"/>
      <c r="E8" s="2" t="n"/>
      <c r="F8" s="3" t="n"/>
    </row>
    <row r="9" ht="24" customHeight="1">
      <c r="A9" s="6" t="inlineStr">
        <is>
          <t>3.</t>
        </is>
      </c>
      <c r="B9" s="7" t="inlineStr">
        <is>
          <t>OBLIGASI</t>
        </is>
      </c>
      <c r="C9" s="5" t="inlineStr">
        <is>
          <t>Harga obligasi dari kupon + nilai nominal, didiskon pakai YTM</t>
        </is>
      </c>
      <c r="D9" s="2" t="n"/>
      <c r="E9" s="2" t="n"/>
      <c r="F9" s="3" t="n"/>
    </row>
    <row r="10" ht="24" customHeight="1">
      <c r="A10" s="6" t="inlineStr">
        <is>
          <t>4.</t>
        </is>
      </c>
      <c r="B10" s="7" t="inlineStr">
        <is>
          <t>SAHAM_DDM</t>
        </is>
      </c>
      <c r="C10" s="5" t="inlineStr">
        <is>
          <t>Valuasi saham: Gordon Growth konstan + model 2-tahap (dividen eksplisit + terminal value)</t>
        </is>
      </c>
      <c r="D10" s="2" t="n"/>
      <c r="E10" s="2" t="n"/>
      <c r="F10" s="3" t="n"/>
    </row>
    <row r="11" ht="24" customHeight="1">
      <c r="A11" s="6" t="inlineStr">
        <is>
          <t>5.</t>
        </is>
      </c>
      <c r="B11" s="7" t="inlineStr">
        <is>
          <t>WACC</t>
        </is>
      </c>
      <c r="C11" s="5" t="inlineStr">
        <is>
          <t>Biaya modal rata-rata tertimbang, bobot nilai pasar, tax shield PPh Badan 22%</t>
        </is>
      </c>
      <c r="D11" s="2" t="n"/>
      <c r="E11" s="2" t="n"/>
      <c r="F11" s="3" t="n"/>
    </row>
    <row r="12" ht="24" customHeight="1">
      <c r="A12" s="6" t="inlineStr">
        <is>
          <t>6.</t>
        </is>
      </c>
      <c r="B12" s="7" t="inlineStr">
        <is>
          <t>NPV_IRR</t>
        </is>
      </c>
      <c r="C12" s="5" t="inlineStr">
        <is>
          <t>Kelayakan investasi: NPV (hati-hati timing t=0) dan IRR</t>
        </is>
      </c>
      <c r="D12" s="2" t="n"/>
      <c r="E12" s="2" t="n"/>
      <c r="F12" s="3" t="n"/>
    </row>
    <row r="13"/>
    <row r="14" ht="22" customHeight="1">
      <c r="A14" s="4" t="inlineStr">
        <is>
          <t>Cara Pakai Tiap Sheet Topik</t>
        </is>
      </c>
      <c r="B14" s="2" t="n"/>
      <c r="C14" s="2" t="n"/>
      <c r="D14" s="2" t="n"/>
      <c r="E14" s="2" t="n"/>
      <c r="F14" s="3" t="n"/>
    </row>
    <row r="15" ht="65" customHeight="1">
      <c r="A15" s="5" t="inlineStr">
        <is>
          <t>Struktur seragam: SOAL (deskripsi kasus) -&gt; INPUT (sel biru muda, EDITABLE) -&gt; KALKULASI_MANUAL (langkah aljabar bertahap, tiap langkah = sel formula yang bisa ditelusuri) -&gt; KALKULASI_OTOMATIS (jawaban akhir via formula langsung dan/atau fungsi Excel bawaan seperti PMT/PV/NPV/IRR, sel kuning = jawaban akhir). Ubah input, semua langkah — manual maupun otomatis — ikut berubah karena semuanya formula hidup, bukan angka mati.</t>
        </is>
      </c>
      <c r="B15" s="2" t="n"/>
      <c r="C15" s="2" t="n"/>
      <c r="D15" s="2" t="n"/>
      <c r="E15" s="2" t="n"/>
      <c r="F15" s="3" t="n"/>
    </row>
    <row r="16"/>
    <row r="17" ht="22" customHeight="1">
      <c r="A17" s="4" t="inlineStr">
        <is>
          <t>Lihat Juga</t>
        </is>
      </c>
      <c r="B17" s="2" t="n"/>
      <c r="C17" s="2" t="n"/>
      <c r="D17" s="2" t="n"/>
      <c r="E17" s="2" t="n"/>
      <c r="F17" s="3" t="n"/>
    </row>
    <row r="18">
      <c r="A18" s="5" t="inlineStr">
        <is>
          <t>Sheet KESALAHAN_UMUM di paling akhir — satu kesalahan klasik per topik + cara verifikasinya.</t>
        </is>
      </c>
      <c r="B18" s="2" t="n"/>
      <c r="C18" s="2" t="n"/>
      <c r="D18" s="2" t="n"/>
      <c r="E18" s="2" t="n"/>
      <c r="F18" s="3" t="n"/>
    </row>
  </sheetData>
  <mergeCells count="14">
    <mergeCell ref="C9:F9"/>
    <mergeCell ref="C8:F8"/>
    <mergeCell ref="A14:F14"/>
    <mergeCell ref="A1:F1"/>
    <mergeCell ref="C12:F12"/>
    <mergeCell ref="C7:F7"/>
    <mergeCell ref="A6:F6"/>
    <mergeCell ref="A17:F17"/>
    <mergeCell ref="A18:F18"/>
    <mergeCell ref="A4:F4"/>
    <mergeCell ref="C11:F11"/>
    <mergeCell ref="A3:F3"/>
    <mergeCell ref="C10:F10"/>
    <mergeCell ref="A15:F1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37"/>
  <sheetViews>
    <sheetView workbookViewId="0">
      <selection activeCell="A1" sqref="A1"/>
    </sheetView>
  </sheetViews>
  <sheetFormatPr baseColWidth="8" defaultRowHeight="15"/>
  <cols>
    <col width="42" customWidth="1" min="1" max="1"/>
    <col width="20" customWidth="1" min="2" max="2"/>
    <col width="16" customWidth="1" min="3" max="3"/>
    <col width="18" customWidth="1" min="4" max="4"/>
    <col width="12" customWidth="1" min="5" max="5"/>
    <col width="12" customWidth="1" min="6" max="6"/>
  </cols>
  <sheetData>
    <row r="1" ht="30" customHeight="1">
      <c r="A1" s="1" t="inlineStr">
        <is>
          <t>Topik 1 · Time Value of Money (Nilai Waktu Uang)</t>
        </is>
      </c>
      <c r="B1" s="2" t="n"/>
      <c r="C1" s="2" t="n"/>
      <c r="D1" s="2" t="n"/>
      <c r="E1" s="2" t="n"/>
      <c r="F1" s="3" t="n"/>
    </row>
    <row r="2"/>
    <row r="3" ht="22" customHeight="1">
      <c r="A3" s="4" t="inlineStr">
        <is>
          <t>SOAL</t>
        </is>
      </c>
      <c r="B3" s="2" t="n"/>
      <c r="C3" s="2" t="n"/>
      <c r="D3" s="2" t="n"/>
      <c r="E3" s="2" t="n"/>
      <c r="F3" s="3" t="n"/>
    </row>
    <row r="4" ht="55" customHeight="1">
      <c r="A4" s="5" t="inlineStr">
        <is>
          <t>Arah 1: Seorang mahasiswa menabung sejumlah uang hari ini di deposito berjangka dengan bunga majemuk tahunan tertentu. Berapa nilai tabungan itu di masa depan (FV)? Arah 2 (kebalikannya): Seseorang butuh sejumlah uang tertentu N tahun lagi — berapa yang harus ia investasikan HARI INI (PV) supaya cukup, dengan tingkat bunga tertentu?</t>
        </is>
      </c>
      <c r="B4" s="2" t="n"/>
      <c r="C4" s="2" t="n"/>
      <c r="D4" s="2" t="n"/>
      <c r="E4" s="2" t="n"/>
      <c r="F4" s="3" t="n"/>
    </row>
    <row r="5"/>
    <row r="6" ht="22" customHeight="1">
      <c r="A6" s="4" t="inlineStr">
        <is>
          <t>INPUT — Arah 1: Cari FV dari PV</t>
        </is>
      </c>
      <c r="B6" s="2" t="n"/>
      <c r="C6" s="2" t="n"/>
      <c r="D6" s="2" t="n"/>
      <c r="E6" s="2" t="n"/>
      <c r="F6" s="3" t="n"/>
    </row>
    <row r="7">
      <c r="A7" s="6" t="inlineStr">
        <is>
          <t>Nilai Sekarang (PV, Rp)</t>
        </is>
      </c>
      <c r="B7" s="8" t="n">
        <v>10000000</v>
      </c>
    </row>
    <row r="8">
      <c r="A8" s="6" t="inlineStr">
        <is>
          <t>Suku Bunga per Tahun (r)</t>
        </is>
      </c>
      <c r="B8" s="9" t="n">
        <v>0.08</v>
      </c>
    </row>
    <row r="9">
      <c r="A9" s="6" t="inlineStr">
        <is>
          <t>Jumlah Tahun (n)</t>
        </is>
      </c>
      <c r="B9" s="10" t="n">
        <v>5</v>
      </c>
    </row>
    <row r="10"/>
    <row r="11" ht="22" customHeight="1">
      <c r="A11" s="4" t="inlineStr">
        <is>
          <t>KALKULASI_MANUAL — Tabel Pertumbuhan Tahun demi Tahun</t>
        </is>
      </c>
      <c r="B11" s="2" t="n"/>
      <c r="C11" s="2" t="n"/>
      <c r="D11" s="2" t="n"/>
      <c r="E11" s="2" t="n"/>
      <c r="F11" s="3" t="n"/>
    </row>
    <row r="12">
      <c r="A12" s="11" t="inlineStr">
        <is>
          <t>Tahun</t>
        </is>
      </c>
      <c r="B12" s="11" t="inlineStr">
        <is>
          <t>Saldo Awal (Rp)</t>
        </is>
      </c>
      <c r="C12" s="11" t="inlineStr">
        <is>
          <t>Bunga (Rp)</t>
        </is>
      </c>
      <c r="D12" s="11" t="inlineStr">
        <is>
          <t>Saldo Akhir (Rp)</t>
        </is>
      </c>
    </row>
    <row r="13">
      <c r="A13" s="5" t="n">
        <v>1</v>
      </c>
      <c r="B13" s="12">
        <f>B7</f>
        <v/>
      </c>
      <c r="C13" s="12">
        <f>B13*$B$8</f>
        <v/>
      </c>
      <c r="D13" s="12">
        <f>B13+C13</f>
        <v/>
      </c>
    </row>
    <row r="14">
      <c r="A14" s="5" t="n">
        <v>2</v>
      </c>
      <c r="B14" s="12">
        <f>D13</f>
        <v/>
      </c>
      <c r="C14" s="12">
        <f>B14*$B$8</f>
        <v/>
      </c>
      <c r="D14" s="12">
        <f>B14+C14</f>
        <v/>
      </c>
    </row>
    <row r="15">
      <c r="A15" s="5" t="n">
        <v>3</v>
      </c>
      <c r="B15" s="12">
        <f>D14</f>
        <v/>
      </c>
      <c r="C15" s="12">
        <f>B15*$B$8</f>
        <v/>
      </c>
      <c r="D15" s="12">
        <f>B15+C15</f>
        <v/>
      </c>
    </row>
    <row r="16">
      <c r="A16" s="5" t="n">
        <v>4</v>
      </c>
      <c r="B16" s="12">
        <f>D15</f>
        <v/>
      </c>
      <c r="C16" s="12">
        <f>B16*$B$8</f>
        <v/>
      </c>
      <c r="D16" s="12">
        <f>B16+C16</f>
        <v/>
      </c>
    </row>
    <row r="17">
      <c r="A17" s="5" t="n">
        <v>5</v>
      </c>
      <c r="B17" s="12">
        <f>D16</f>
        <v/>
      </c>
      <c r="C17" s="12">
        <f>B17*$B$8</f>
        <v/>
      </c>
      <c r="D17" s="12">
        <f>B17+C17</f>
        <v/>
      </c>
    </row>
    <row r="18"/>
    <row r="19">
      <c r="A19" s="6" t="inlineStr">
        <is>
          <t>FV Hasil Tabel Manual (Saldo Akhir Tahun ke-n)</t>
        </is>
      </c>
      <c r="B19" s="13">
        <f>D17</f>
        <v/>
      </c>
    </row>
    <row r="20"/>
    <row r="21" ht="22" customHeight="1">
      <c r="A21" s="4" t="inlineStr">
        <is>
          <t>KALKULASI_OTOMATIS — Formula Langsung FV = PV × (1+r)^n</t>
        </is>
      </c>
      <c r="B21" s="2" t="n"/>
      <c r="C21" s="2" t="n"/>
      <c r="D21" s="2" t="n"/>
      <c r="E21" s="2" t="n"/>
      <c r="F21" s="3" t="n"/>
    </row>
    <row r="22">
      <c r="A22" s="6" t="inlineStr">
        <is>
          <t>FV (formula langsung)</t>
        </is>
      </c>
      <c r="B22" s="13">
        <f>B7*(1+B8)^B9</f>
        <v/>
      </c>
    </row>
    <row r="23">
      <c r="A23" s="6" t="inlineStr">
        <is>
          <t>Cek: manual = otomatis?</t>
        </is>
      </c>
      <c r="B23" s="14">
        <f>ROUND(B19,2)=ROUND(B22,2)</f>
        <v/>
      </c>
    </row>
    <row r="24"/>
    <row r="25" ht="22" customHeight="1">
      <c r="A25" s="4" t="inlineStr">
        <is>
          <t>INPUT — Arah 2: Cari PV dari FV (Diskonto)</t>
        </is>
      </c>
      <c r="B25" s="2" t="n"/>
      <c r="C25" s="2" t="n"/>
      <c r="D25" s="2" t="n"/>
      <c r="E25" s="2" t="n"/>
      <c r="F25" s="3" t="n"/>
    </row>
    <row r="26">
      <c r="A26" s="6" t="inlineStr">
        <is>
          <t>Nilai Masa Depan (FV, Rp)</t>
        </is>
      </c>
      <c r="B26" s="8" t="n">
        <v>20000000</v>
      </c>
    </row>
    <row r="27">
      <c r="A27" s="6" t="inlineStr">
        <is>
          <t>Suku Bunga per Tahun (r)</t>
        </is>
      </c>
      <c r="B27" s="9" t="n">
        <v>0.1</v>
      </c>
    </row>
    <row r="28">
      <c r="A28" s="6" t="inlineStr">
        <is>
          <t>Jumlah Tahun (n)</t>
        </is>
      </c>
      <c r="B28" s="10" t="n">
        <v>6</v>
      </c>
    </row>
    <row r="29"/>
    <row r="30" ht="22" customHeight="1">
      <c r="A30" s="4" t="inlineStr">
        <is>
          <t>KALKULASI_MANUAL — Cari PV Langkah demi Langkah</t>
        </is>
      </c>
      <c r="B30" s="2" t="n"/>
      <c r="C30" s="2" t="n"/>
      <c r="D30" s="2" t="n"/>
      <c r="E30" s="2" t="n"/>
      <c r="F30" s="3" t="n"/>
    </row>
    <row r="31">
      <c r="A31" s="6" t="inlineStr">
        <is>
          <t>Langkah 1: (1+r)</t>
        </is>
      </c>
      <c r="B31" s="15">
        <f>1+B27</f>
        <v/>
      </c>
    </row>
    <row r="32">
      <c r="A32" s="6" t="inlineStr">
        <is>
          <t>Langkah 2: (1+r)^n</t>
        </is>
      </c>
      <c r="B32" s="15">
        <f>B31^B28</f>
        <v/>
      </c>
    </row>
    <row r="33">
      <c r="A33" s="6" t="inlineStr">
        <is>
          <t>Langkah 3: PV = FV / (1+r)^n</t>
        </is>
      </c>
      <c r="B33" s="13">
        <f>B26/B32</f>
        <v/>
      </c>
    </row>
    <row r="34"/>
    <row r="35" ht="22" customHeight="1">
      <c r="A35" s="4" t="inlineStr">
        <is>
          <t>KALKULASI_OTOMATIS — Formula Langsung PV = FV/(1+r)^n</t>
        </is>
      </c>
      <c r="B35" s="2" t="n"/>
      <c r="C35" s="2" t="n"/>
      <c r="D35" s="2" t="n"/>
      <c r="E35" s="2" t="n"/>
      <c r="F35" s="3" t="n"/>
    </row>
    <row r="36">
      <c r="A36" s="6" t="inlineStr">
        <is>
          <t>PV (formula langsung)</t>
        </is>
      </c>
      <c r="B36" s="13">
        <f>B26/(1+B27)^B28</f>
        <v/>
      </c>
    </row>
    <row r="37">
      <c r="A37" s="6" t="inlineStr">
        <is>
          <t>Cek: manual = otomatis?</t>
        </is>
      </c>
      <c r="B37" s="14">
        <f>ROUND(B33,2)=ROUND(B36,2)</f>
        <v/>
      </c>
    </row>
  </sheetData>
  <mergeCells count="9">
    <mergeCell ref="A11:F11"/>
    <mergeCell ref="A30:F30"/>
    <mergeCell ref="A1:F1"/>
    <mergeCell ref="A6:F6"/>
    <mergeCell ref="A35:F35"/>
    <mergeCell ref="A4:F4"/>
    <mergeCell ref="A3:F3"/>
    <mergeCell ref="A21:F21"/>
    <mergeCell ref="A25:F25"/>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38"/>
  <sheetViews>
    <sheetView workbookViewId="0">
      <selection activeCell="A1" sqref="A1"/>
    </sheetView>
  </sheetViews>
  <sheetFormatPr baseColWidth="8" defaultRowHeight="15"/>
  <cols>
    <col width="42" customWidth="1" min="1" max="1"/>
    <col width="22" customWidth="1" min="2" max="2"/>
    <col width="20" customWidth="1" min="3" max="3"/>
    <col width="16" customWidth="1" min="4" max="4"/>
    <col width="18" customWidth="1" min="5" max="5"/>
    <col width="18" customWidth="1" min="6" max="6"/>
  </cols>
  <sheetData>
    <row r="1" ht="30" customHeight="1">
      <c r="A1" s="1" t="inlineStr">
        <is>
          <t>Topik 2 · Anuitas &amp; Amortisasi</t>
        </is>
      </c>
      <c r="B1" s="2" t="n"/>
      <c r="C1" s="2" t="n"/>
      <c r="D1" s="2" t="n"/>
      <c r="E1" s="2" t="n"/>
      <c r="F1" s="3" t="n"/>
    </row>
    <row r="2"/>
    <row r="3" ht="22" customHeight="1">
      <c r="A3" s="4" t="inlineStr">
        <is>
          <t>SOAL</t>
        </is>
      </c>
      <c r="B3" s="2" t="n"/>
      <c r="C3" s="2" t="n"/>
      <c r="D3" s="2" t="n"/>
      <c r="E3" s="2" t="n"/>
      <c r="F3" s="3" t="n"/>
    </row>
    <row r="4" ht="55" customHeight="1">
      <c r="A4" s="5" t="inlineStr">
        <is>
          <t>Sebuah perusahaan meminjam sejumlah pokok pinjaman dengan bunga per periode tertentu, dilunasi lewat cicilan TETAP (anuitas) selama n periode. Berapa besar cicilan (PMT), dan bagaimana skedul amortisasinya — apakah saldo pinjaman benar-benar nol tepat di periode terakhir?</t>
        </is>
      </c>
      <c r="B4" s="2" t="n"/>
      <c r="C4" s="2" t="n"/>
      <c r="D4" s="2" t="n"/>
      <c r="E4" s="2" t="n"/>
      <c r="F4" s="3" t="n"/>
    </row>
    <row r="5"/>
    <row r="6" ht="22" customHeight="1">
      <c r="A6" s="4" t="inlineStr">
        <is>
          <t>INPUT</t>
        </is>
      </c>
      <c r="B6" s="2" t="n"/>
      <c r="C6" s="2" t="n"/>
      <c r="D6" s="2" t="n"/>
      <c r="E6" s="2" t="n"/>
      <c r="F6" s="3" t="n"/>
    </row>
    <row r="7">
      <c r="A7" s="6" t="inlineStr">
        <is>
          <t>Pokok Pinjaman (PV, Rp)</t>
        </is>
      </c>
      <c r="B7" s="8" t="n">
        <v>100000000</v>
      </c>
    </row>
    <row r="8">
      <c r="A8" s="6" t="inlineStr">
        <is>
          <t>Suku Bunga per Periode (r)</t>
        </is>
      </c>
      <c r="B8" s="9" t="n">
        <v>0.01</v>
      </c>
      <c r="C8" s="5" t="inlineStr">
        <is>
          <t>mis. 1%/bulan</t>
        </is>
      </c>
      <c r="D8" s="2" t="n"/>
      <c r="E8" s="2" t="n"/>
      <c r="F8" s="3" t="n"/>
    </row>
    <row r="9">
      <c r="A9" s="6" t="inlineStr">
        <is>
          <t>Jumlah Periode (n)</t>
        </is>
      </c>
      <c r="B9" s="10" t="n">
        <v>12</v>
      </c>
    </row>
    <row r="10"/>
    <row r="11" ht="22" customHeight="1">
      <c r="A11" s="4" t="inlineStr">
        <is>
          <t>KALKULASI_MANUAL — Cari PMT Langkah demi Langkah</t>
        </is>
      </c>
      <c r="B11" s="2" t="n"/>
      <c r="C11" s="2" t="n"/>
      <c r="D11" s="2" t="n"/>
      <c r="E11" s="2" t="n"/>
      <c r="F11" s="3" t="n"/>
    </row>
    <row r="12">
      <c r="A12" s="6" t="inlineStr">
        <is>
          <t>Langkah 1: (1+r)</t>
        </is>
      </c>
      <c r="B12" s="15">
        <f>1+B8</f>
        <v/>
      </c>
    </row>
    <row r="13">
      <c r="A13" s="6" t="inlineStr">
        <is>
          <t>Langkah 2: (1+r)^n</t>
        </is>
      </c>
      <c r="B13" s="15">
        <f>B12^B9</f>
        <v/>
      </c>
    </row>
    <row r="14">
      <c r="A14" s="6" t="inlineStr">
        <is>
          <t>Langkah 3: (1+r)^-n = 1/(1+r)^n</t>
        </is>
      </c>
      <c r="B14" s="15">
        <f>1/B13</f>
        <v/>
      </c>
    </row>
    <row r="15">
      <c r="A15" s="6" t="inlineStr">
        <is>
          <t>Langkah 4: 1-(1+r)^-n</t>
        </is>
      </c>
      <c r="B15" s="15">
        <f>1-B14</f>
        <v/>
      </c>
    </row>
    <row r="16">
      <c r="A16" s="6" t="inlineStr">
        <is>
          <t>Langkah 5: PMT = PV × r / [1-(1+r)^-n]</t>
        </is>
      </c>
      <c r="B16" s="13">
        <f>(B7*B8)/B15</f>
        <v/>
      </c>
    </row>
    <row r="17"/>
    <row r="18" ht="22" customHeight="1">
      <c r="A18" s="4" t="inlineStr">
        <is>
          <t>KALKULASI_OTOMATIS — Formula Langsung &amp; Fungsi Excel PMT()</t>
        </is>
      </c>
      <c r="B18" s="2" t="n"/>
      <c r="C18" s="2" t="n"/>
      <c r="D18" s="2" t="n"/>
      <c r="E18" s="2" t="n"/>
      <c r="F18" s="3" t="n"/>
    </row>
    <row r="19">
      <c r="A19" s="6" t="inlineStr">
        <is>
          <t>PMT (formula langsung)</t>
        </is>
      </c>
      <c r="B19" s="13">
        <f>(B7*B8)/(1-(1+B8)^-B9)</f>
        <v/>
      </c>
    </row>
    <row r="20">
      <c r="A20" s="6" t="inlineStr">
        <is>
          <t>PMT via fungsi Excel PMT() (perhatikan tanda minus)</t>
        </is>
      </c>
      <c r="B20" s="13">
        <f>-PMT(B8,B9,B7)</f>
        <v/>
      </c>
    </row>
    <row r="21">
      <c r="A21" s="6" t="inlineStr">
        <is>
          <t>Cek: manual = otomatis = PMT()?</t>
        </is>
      </c>
      <c r="B21" s="14">
        <f>AND(ROUND(B16,2)=ROUND(B19,2),ROUND(B16,2)=ROUND(B20,2))</f>
        <v/>
      </c>
    </row>
    <row r="22"/>
    <row r="23" ht="22" customHeight="1">
      <c r="A23" s="4" t="inlineStr">
        <is>
          <t>SKEDUL AMORTISASI — Live Formula, 12 Periode</t>
        </is>
      </c>
      <c r="B23" s="2" t="n"/>
      <c r="C23" s="2" t="n"/>
      <c r="D23" s="2" t="n"/>
      <c r="E23" s="2" t="n"/>
      <c r="F23" s="3" t="n"/>
    </row>
    <row r="24">
      <c r="A24" s="11" t="inlineStr">
        <is>
          <t>Periode</t>
        </is>
      </c>
      <c r="B24" s="11" t="inlineStr">
        <is>
          <t>Saldo Awal (Rp)</t>
        </is>
      </c>
      <c r="C24" s="11" t="inlineStr">
        <is>
          <t>Cicilan/Payment (Rp)</t>
        </is>
      </c>
      <c r="D24" s="11" t="inlineStr">
        <is>
          <t>Bunga (Rp)</t>
        </is>
      </c>
      <c r="E24" s="11" t="inlineStr">
        <is>
          <t>Pokok/Principal (Rp)</t>
        </is>
      </c>
      <c r="F24" s="11" t="inlineStr">
        <is>
          <t>Saldo Akhir (Rp)</t>
        </is>
      </c>
    </row>
    <row r="25">
      <c r="A25" s="5" t="n">
        <v>1</v>
      </c>
      <c r="B25" s="12">
        <f>B7</f>
        <v/>
      </c>
      <c r="C25" s="12">
        <f>B19</f>
        <v/>
      </c>
      <c r="D25" s="12">
        <f>B25*B8</f>
        <v/>
      </c>
      <c r="E25" s="12">
        <f>C25-D25</f>
        <v/>
      </c>
      <c r="F25" s="12">
        <f>B25-E25</f>
        <v/>
      </c>
    </row>
    <row r="26">
      <c r="A26" s="5" t="n">
        <v>2</v>
      </c>
      <c r="B26" s="12">
        <f>F25</f>
        <v/>
      </c>
      <c r="C26" s="12">
        <f>B19</f>
        <v/>
      </c>
      <c r="D26" s="12">
        <f>B26*B8</f>
        <v/>
      </c>
      <c r="E26" s="12">
        <f>C26-D26</f>
        <v/>
      </c>
      <c r="F26" s="12">
        <f>B26-E26</f>
        <v/>
      </c>
    </row>
    <row r="27">
      <c r="A27" s="5" t="n">
        <v>3</v>
      </c>
      <c r="B27" s="12">
        <f>F26</f>
        <v/>
      </c>
      <c r="C27" s="12">
        <f>B19</f>
        <v/>
      </c>
      <c r="D27" s="12">
        <f>B27*B8</f>
        <v/>
      </c>
      <c r="E27" s="12">
        <f>C27-D27</f>
        <v/>
      </c>
      <c r="F27" s="12">
        <f>B27-E27</f>
        <v/>
      </c>
    </row>
    <row r="28">
      <c r="A28" s="5" t="n">
        <v>4</v>
      </c>
      <c r="B28" s="12">
        <f>F27</f>
        <v/>
      </c>
      <c r="C28" s="12">
        <f>B19</f>
        <v/>
      </c>
      <c r="D28" s="12">
        <f>B28*B8</f>
        <v/>
      </c>
      <c r="E28" s="12">
        <f>C28-D28</f>
        <v/>
      </c>
      <c r="F28" s="12">
        <f>B28-E28</f>
        <v/>
      </c>
    </row>
    <row r="29">
      <c r="A29" s="5" t="n">
        <v>5</v>
      </c>
      <c r="B29" s="12">
        <f>F28</f>
        <v/>
      </c>
      <c r="C29" s="12">
        <f>B19</f>
        <v/>
      </c>
      <c r="D29" s="12">
        <f>B29*B8</f>
        <v/>
      </c>
      <c r="E29" s="12">
        <f>C29-D29</f>
        <v/>
      </c>
      <c r="F29" s="12">
        <f>B29-E29</f>
        <v/>
      </c>
    </row>
    <row r="30">
      <c r="A30" s="5" t="n">
        <v>6</v>
      </c>
      <c r="B30" s="12">
        <f>F29</f>
        <v/>
      </c>
      <c r="C30" s="12">
        <f>B19</f>
        <v/>
      </c>
      <c r="D30" s="12">
        <f>B30*B8</f>
        <v/>
      </c>
      <c r="E30" s="12">
        <f>C30-D30</f>
        <v/>
      </c>
      <c r="F30" s="12">
        <f>B30-E30</f>
        <v/>
      </c>
    </row>
    <row r="31">
      <c r="A31" s="5" t="n">
        <v>7</v>
      </c>
      <c r="B31" s="12">
        <f>F30</f>
        <v/>
      </c>
      <c r="C31" s="12">
        <f>B19</f>
        <v/>
      </c>
      <c r="D31" s="12">
        <f>B31*B8</f>
        <v/>
      </c>
      <c r="E31" s="12">
        <f>C31-D31</f>
        <v/>
      </c>
      <c r="F31" s="12">
        <f>B31-E31</f>
        <v/>
      </c>
    </row>
    <row r="32">
      <c r="A32" s="5" t="n">
        <v>8</v>
      </c>
      <c r="B32" s="12">
        <f>F31</f>
        <v/>
      </c>
      <c r="C32" s="12">
        <f>B19</f>
        <v/>
      </c>
      <c r="D32" s="12">
        <f>B32*B8</f>
        <v/>
      </c>
      <c r="E32" s="12">
        <f>C32-D32</f>
        <v/>
      </c>
      <c r="F32" s="12">
        <f>B32-E32</f>
        <v/>
      </c>
    </row>
    <row r="33">
      <c r="A33" s="5" t="n">
        <v>9</v>
      </c>
      <c r="B33" s="12">
        <f>F32</f>
        <v/>
      </c>
      <c r="C33" s="12">
        <f>B19</f>
        <v/>
      </c>
      <c r="D33" s="12">
        <f>B33*B8</f>
        <v/>
      </c>
      <c r="E33" s="12">
        <f>C33-D33</f>
        <v/>
      </c>
      <c r="F33" s="12">
        <f>B33-E33</f>
        <v/>
      </c>
    </row>
    <row r="34">
      <c r="A34" s="5" t="n">
        <v>10</v>
      </c>
      <c r="B34" s="12">
        <f>F33</f>
        <v/>
      </c>
      <c r="C34" s="12">
        <f>B19</f>
        <v/>
      </c>
      <c r="D34" s="12">
        <f>B34*B8</f>
        <v/>
      </c>
      <c r="E34" s="12">
        <f>C34-D34</f>
        <v/>
      </c>
      <c r="F34" s="12">
        <f>B34-E34</f>
        <v/>
      </c>
    </row>
    <row r="35">
      <c r="A35" s="5" t="n">
        <v>11</v>
      </c>
      <c r="B35" s="12">
        <f>F34</f>
        <v/>
      </c>
      <c r="C35" s="12">
        <f>B19</f>
        <v/>
      </c>
      <c r="D35" s="12">
        <f>B35*B8</f>
        <v/>
      </c>
      <c r="E35" s="12">
        <f>C35-D35</f>
        <v/>
      </c>
      <c r="F35" s="12">
        <f>B35-E35</f>
        <v/>
      </c>
    </row>
    <row r="36">
      <c r="A36" s="5" t="n">
        <v>12</v>
      </c>
      <c r="B36" s="12">
        <f>F35</f>
        <v/>
      </c>
      <c r="C36" s="12">
        <f>B19</f>
        <v/>
      </c>
      <c r="D36" s="12">
        <f>B36*B8</f>
        <v/>
      </c>
      <c r="E36" s="12">
        <f>C36-D36</f>
        <v/>
      </c>
      <c r="F36" s="12">
        <f>B36-E36</f>
        <v/>
      </c>
    </row>
    <row r="37"/>
    <row r="38">
      <c r="A38" s="6" t="inlineStr">
        <is>
          <t>Cek: Saldo Akhir Periode Terakhir (harus ≈ Rp 0)</t>
        </is>
      </c>
      <c r="B38" s="13">
        <f>ROUND(F36,0)</f>
        <v/>
      </c>
    </row>
  </sheetData>
  <mergeCells count="8">
    <mergeCell ref="A11:F11"/>
    <mergeCell ref="C8:F8"/>
    <mergeCell ref="A1:F1"/>
    <mergeCell ref="A23:F23"/>
    <mergeCell ref="A6:F6"/>
    <mergeCell ref="A18:F18"/>
    <mergeCell ref="A4:F4"/>
    <mergeCell ref="A3:F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24"/>
  <sheetViews>
    <sheetView workbookViewId="0">
      <selection activeCell="A1" sqref="A1"/>
    </sheetView>
  </sheetViews>
  <sheetFormatPr baseColWidth="8" defaultRowHeight="15"/>
  <cols>
    <col width="32" customWidth="1" min="1" max="1"/>
    <col width="20" customWidth="1" min="2" max="2"/>
    <col width="24" customWidth="1" min="3" max="3"/>
    <col width="18" customWidth="1" min="4" max="4"/>
    <col width="20" customWidth="1" min="5" max="5"/>
    <col width="18" customWidth="1" min="6" max="6"/>
  </cols>
  <sheetData>
    <row r="1" ht="30" customHeight="1">
      <c r="A1" s="1" t="inlineStr">
        <is>
          <t>Topik 3 · Valuasi Obligasi</t>
        </is>
      </c>
      <c r="B1" s="2" t="n"/>
      <c r="C1" s="2" t="n"/>
      <c r="D1" s="2" t="n"/>
      <c r="E1" s="2" t="n"/>
      <c r="F1" s="3" t="n"/>
    </row>
    <row r="2"/>
    <row r="3" ht="22" customHeight="1">
      <c r="A3" s="4" t="inlineStr">
        <is>
          <t>SOAL</t>
        </is>
      </c>
      <c r="B3" s="2" t="n"/>
      <c r="C3" s="2" t="n"/>
      <c r="D3" s="2" t="n"/>
      <c r="E3" s="2" t="n"/>
      <c r="F3" s="3" t="n"/>
    </row>
    <row r="4" ht="55" customHeight="1">
      <c r="A4" s="5" t="inlineStr">
        <is>
          <t>Sebuah obligasi korporasi punya nilai nominal (face value) dan kupon tahunan tertentu, jatuh tempo n tahun lagi. Investor menuntut yield to maturity (YTM) tertentu. Berapa harga wajar obligasi ini hari ini? (Asumsi: kupon dibayar tahunan, disederhanakan dari praktik semi-tahunan agar mudah ditelusuri.)</t>
        </is>
      </c>
      <c r="B4" s="2" t="n"/>
      <c r="C4" s="2" t="n"/>
      <c r="D4" s="2" t="n"/>
      <c r="E4" s="2" t="n"/>
      <c r="F4" s="3" t="n"/>
    </row>
    <row r="5"/>
    <row r="6" ht="22" customHeight="1">
      <c r="A6" s="4" t="inlineStr">
        <is>
          <t>INPUT</t>
        </is>
      </c>
      <c r="B6" s="2" t="n"/>
      <c r="C6" s="2" t="n"/>
      <c r="D6" s="2" t="n"/>
      <c r="E6" s="2" t="n"/>
      <c r="F6" s="3" t="n"/>
    </row>
    <row r="7">
      <c r="A7" s="6" t="inlineStr">
        <is>
          <t>Nilai Nominal / Face Value (Rp)</t>
        </is>
      </c>
      <c r="B7" s="8" t="n">
        <v>1000000</v>
      </c>
    </row>
    <row r="8">
      <c r="A8" s="6" t="inlineStr">
        <is>
          <t>Kupon Tahunan (coupon rate)</t>
        </is>
      </c>
      <c r="B8" s="9" t="n">
        <v>0.08</v>
      </c>
    </row>
    <row r="9">
      <c r="A9" s="6" t="inlineStr">
        <is>
          <t>Yield to Maturity / YTM (y)</t>
        </is>
      </c>
      <c r="B9" s="9" t="n">
        <v>0.1</v>
      </c>
    </row>
    <row r="10">
      <c r="A10" s="6" t="inlineStr">
        <is>
          <t>Tenor (tahun, n)</t>
        </is>
      </c>
      <c r="B10" s="10" t="n">
        <v>5</v>
      </c>
      <c r="C10" s="5" t="inlineStr">
        <is>
          <t>tabel di bawah dirancang untuk n=5 (contoh default)</t>
        </is>
      </c>
      <c r="D10" s="2" t="n"/>
      <c r="E10" s="2" t="n"/>
      <c r="F10" s="3" t="n"/>
    </row>
    <row r="11"/>
    <row r="12" ht="22" customHeight="1">
      <c r="A12" s="4" t="inlineStr">
        <is>
          <t>KALKULASI_MANUAL — Tabel Arus Kas per Tahun</t>
        </is>
      </c>
      <c r="B12" s="2" t="n"/>
      <c r="C12" s="2" t="n"/>
      <c r="D12" s="2" t="n"/>
      <c r="E12" s="2" t="n"/>
      <c r="F12" s="3" t="n"/>
    </row>
    <row r="13">
      <c r="A13" s="11" t="inlineStr">
        <is>
          <t>Tahun</t>
        </is>
      </c>
      <c r="B13" s="11" t="inlineStr">
        <is>
          <t>Kupon (Rp)</t>
        </is>
      </c>
      <c r="C13" s="11" t="inlineStr">
        <is>
          <t>Nilai Nominal Jatuh Tempo (Rp)</t>
        </is>
      </c>
      <c r="D13" s="11" t="inlineStr">
        <is>
          <t>Total Arus Kas (Rp)</t>
        </is>
      </c>
      <c r="E13" s="11" t="inlineStr">
        <is>
          <t>Faktor Diskonto 1/(1+y)^t</t>
        </is>
      </c>
      <c r="F13" s="11" t="inlineStr">
        <is>
          <t>PV Arus Kas (Rp)</t>
        </is>
      </c>
    </row>
    <row r="14">
      <c r="A14" s="5" t="n">
        <v>1</v>
      </c>
      <c r="B14" s="12">
        <f>B7*B8</f>
        <v/>
      </c>
      <c r="C14" s="12">
        <f>IF(A14=B10,B7,0)</f>
        <v/>
      </c>
      <c r="D14" s="12">
        <f>B14+C14</f>
        <v/>
      </c>
      <c r="E14" s="16">
        <f>1/(1+B9)^A14</f>
        <v/>
      </c>
      <c r="F14" s="12">
        <f>D14*E14</f>
        <v/>
      </c>
    </row>
    <row r="15">
      <c r="A15" s="5" t="n">
        <v>2</v>
      </c>
      <c r="B15" s="12">
        <f>B7*B8</f>
        <v/>
      </c>
      <c r="C15" s="12">
        <f>IF(A15=B10,B7,0)</f>
        <v/>
      </c>
      <c r="D15" s="12">
        <f>B15+C15</f>
        <v/>
      </c>
      <c r="E15" s="16">
        <f>1/(1+B9)^A15</f>
        <v/>
      </c>
      <c r="F15" s="12">
        <f>D15*E15</f>
        <v/>
      </c>
    </row>
    <row r="16">
      <c r="A16" s="5" t="n">
        <v>3</v>
      </c>
      <c r="B16" s="12">
        <f>B7*B8</f>
        <v/>
      </c>
      <c r="C16" s="12">
        <f>IF(A16=B10,B7,0)</f>
        <v/>
      </c>
      <c r="D16" s="12">
        <f>B16+C16</f>
        <v/>
      </c>
      <c r="E16" s="16">
        <f>1/(1+B9)^A16</f>
        <v/>
      </c>
      <c r="F16" s="12">
        <f>D16*E16</f>
        <v/>
      </c>
    </row>
    <row r="17">
      <c r="A17" s="5" t="n">
        <v>4</v>
      </c>
      <c r="B17" s="12">
        <f>B7*B8</f>
        <v/>
      </c>
      <c r="C17" s="12">
        <f>IF(A17=B10,B7,0)</f>
        <v/>
      </c>
      <c r="D17" s="12">
        <f>B17+C17</f>
        <v/>
      </c>
      <c r="E17" s="16">
        <f>1/(1+B9)^A17</f>
        <v/>
      </c>
      <c r="F17" s="12">
        <f>D17*E17</f>
        <v/>
      </c>
    </row>
    <row r="18">
      <c r="A18" s="5" t="n">
        <v>5</v>
      </c>
      <c r="B18" s="12">
        <f>B7*B8</f>
        <v/>
      </c>
      <c r="C18" s="12">
        <f>IF(A18=B10,B7,0)</f>
        <v/>
      </c>
      <c r="D18" s="12">
        <f>B18+C18</f>
        <v/>
      </c>
      <c r="E18" s="16">
        <f>1/(1+B9)^A18</f>
        <v/>
      </c>
      <c r="F18" s="12">
        <f>D18*E18</f>
        <v/>
      </c>
    </row>
    <row r="19">
      <c r="A19" s="6" t="inlineStr">
        <is>
          <t>Total (Harga Obligasi)</t>
        </is>
      </c>
      <c r="F19" s="17">
        <f>SUM(F14:F18)</f>
        <v/>
      </c>
    </row>
    <row r="20"/>
    <row r="21" ht="22" customHeight="1">
      <c r="A21" s="4" t="inlineStr">
        <is>
          <t>KALKULASI_OTOMATIS — Formula Langsung (Independen dari Tabel)</t>
        </is>
      </c>
      <c r="B21" s="2" t="n"/>
      <c r="C21" s="2" t="n"/>
      <c r="D21" s="2" t="n"/>
      <c r="E21" s="2" t="n"/>
      <c r="F21" s="3" t="n"/>
    </row>
    <row r="22">
      <c r="A22" s="6" t="inlineStr">
        <is>
          <t>Harga Obligasi (rumus tertutup: kupon-anuitas + PV nilai nominal)</t>
        </is>
      </c>
      <c r="B22" s="13">
        <f>(B7*B8)*(1-(1+B9)^-B10)/B9 + B7/(1+B9)^B10</f>
        <v/>
      </c>
    </row>
    <row r="23">
      <c r="A23" s="6" t="inlineStr">
        <is>
          <t>Verifikasi via fungsi Excel PV()</t>
        </is>
      </c>
      <c r="B23" s="13">
        <f>-PV(B9,B10,B7*B8,B7)</f>
        <v/>
      </c>
    </row>
    <row r="24">
      <c r="A24" s="6" t="inlineStr">
        <is>
          <t>Cek: tabel manual = formula tertutup = PV()?</t>
        </is>
      </c>
      <c r="B24" s="14">
        <f>AND(ROUND(F19,0)=ROUND(B22,0),ROUND(F19,0)=ROUND(B23,0))</f>
        <v/>
      </c>
    </row>
  </sheetData>
  <mergeCells count="7">
    <mergeCell ref="A1:F1"/>
    <mergeCell ref="A6:F6"/>
    <mergeCell ref="A12:F12"/>
    <mergeCell ref="A4:F4"/>
    <mergeCell ref="A3:F3"/>
    <mergeCell ref="A21:F21"/>
    <mergeCell ref="C10:F10"/>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4"/>
  <sheetViews>
    <sheetView workbookViewId="0">
      <selection activeCell="A1" sqref="A1"/>
    </sheetView>
  </sheetViews>
  <sheetFormatPr baseColWidth="8" defaultRowHeight="15"/>
  <cols>
    <col width="46" customWidth="1" min="1" max="1"/>
    <col width="20" customWidth="1" min="2" max="2"/>
    <col width="22" customWidth="1" min="3" max="3"/>
    <col width="18" customWidth="1" min="4" max="4"/>
    <col width="12" customWidth="1" min="5" max="5"/>
    <col width="12" customWidth="1" min="6" max="6"/>
  </cols>
  <sheetData>
    <row r="1" ht="30" customHeight="1">
      <c r="A1" s="1" t="inlineStr">
        <is>
          <t>Topik 4 · Valuasi Saham — Dividend Discount Model</t>
        </is>
      </c>
      <c r="B1" s="2" t="n"/>
      <c r="C1" s="2" t="n"/>
      <c r="D1" s="2" t="n"/>
      <c r="E1" s="2" t="n"/>
      <c r="F1" s="3" t="n"/>
    </row>
    <row r="2"/>
    <row r="3" ht="22" customHeight="1">
      <c r="A3" s="4" t="inlineStr">
        <is>
          <t>SOAL</t>
        </is>
      </c>
      <c r="B3" s="2" t="n"/>
      <c r="C3" s="2" t="n"/>
      <c r="D3" s="2" t="n"/>
      <c r="E3" s="2" t="n"/>
      <c r="F3" s="3" t="n"/>
    </row>
    <row r="4" ht="60" customHeight="1">
      <c r="A4" s="5" t="inlineStr">
        <is>
          <t>Sebuah perusahaan membagikan dividen tahun ini (D0) dan diperkirakan tumbuh konstan selamanya (Gordon Growth). Berapa harga wajar sahamnya (P0)? Sebagai pembanding yang lebih realistis (sering diujikan): proyeksikan dividen 5 tahun eksplisit, lalu tahun ke-6 dan seterusnya pakai formula Gordon Growth sebagai nilai terminal (model 2-tahap).</t>
        </is>
      </c>
      <c r="B4" s="2" t="n"/>
      <c r="C4" s="2" t="n"/>
      <c r="D4" s="2" t="n"/>
      <c r="E4" s="2" t="n"/>
      <c r="F4" s="3" t="n"/>
    </row>
    <row r="5"/>
    <row r="6" ht="22" customHeight="1">
      <c r="A6" s="4" t="inlineStr">
        <is>
          <t>INPUT</t>
        </is>
      </c>
      <c r="B6" s="2" t="n"/>
      <c r="C6" s="2" t="n"/>
      <c r="D6" s="2" t="n"/>
      <c r="E6" s="2" t="n"/>
      <c r="F6" s="3" t="n"/>
    </row>
    <row r="7">
      <c r="A7" s="6" t="inlineStr">
        <is>
          <t>Dividen Tahun Ini (D0, Rp)</t>
        </is>
      </c>
      <c r="B7" s="8" t="n">
        <v>500</v>
      </c>
    </row>
    <row r="8">
      <c r="A8" s="6" t="inlineStr">
        <is>
          <t>Required Return / r</t>
        </is>
      </c>
      <c r="B8" s="9" t="n">
        <v>0.12</v>
      </c>
    </row>
    <row r="9">
      <c r="A9" s="6" t="inlineStr">
        <is>
          <t>Growth Rate / g</t>
        </is>
      </c>
      <c r="B9" s="9" t="n">
        <v>0.05</v>
      </c>
    </row>
    <row r="10">
      <c r="A10" s="6" t="inlineStr">
        <is>
          <t>Syarat wajib: r &gt; g?</t>
        </is>
      </c>
      <c r="B10" s="18">
        <f>IF(B8&gt;B9,"OK — r&gt;g terpenuhi","ERROR — r harus &gt; g, model tidak berlaku")</f>
        <v/>
      </c>
    </row>
    <row r="11"/>
    <row r="12" ht="22" customHeight="1">
      <c r="A12" s="4" t="inlineStr">
        <is>
          <t>KALKULASI_MANUAL — Gordon Growth Constant</t>
        </is>
      </c>
      <c r="B12" s="2" t="n"/>
      <c r="C12" s="2" t="n"/>
      <c r="D12" s="2" t="n"/>
      <c r="E12" s="2" t="n"/>
      <c r="F12" s="3" t="n"/>
    </row>
    <row r="13">
      <c r="A13" s="6" t="inlineStr">
        <is>
          <t>Langkah 1: D1 = D0 × (1+g)</t>
        </is>
      </c>
      <c r="B13" s="19">
        <f>B7*(1+B9)</f>
        <v/>
      </c>
    </row>
    <row r="14">
      <c r="A14" s="6" t="inlineStr">
        <is>
          <t>Langkah 2: P0 = D1 / (r-g)</t>
        </is>
      </c>
      <c r="B14" s="13">
        <f>B13/(B8-B9)</f>
        <v/>
      </c>
    </row>
    <row r="15"/>
    <row r="16" ht="22" customHeight="1">
      <c r="A16" s="4" t="inlineStr">
        <is>
          <t>KALKULASI_OTOMATIS — Formula Langsung (Gordon Growth)</t>
        </is>
      </c>
      <c r="B16" s="2" t="n"/>
      <c r="C16" s="2" t="n"/>
      <c r="D16" s="2" t="n"/>
      <c r="E16" s="2" t="n"/>
      <c r="F16" s="3" t="n"/>
    </row>
    <row r="17">
      <c r="A17" s="6" t="inlineStr">
        <is>
          <t>P0 (formula langsung)</t>
        </is>
      </c>
      <c r="B17" s="13">
        <f>(B7*(1+B9))/(B8-B9)</f>
        <v/>
      </c>
    </row>
    <row r="18">
      <c r="A18" s="6" t="inlineStr">
        <is>
          <t>Cek: manual = otomatis?</t>
        </is>
      </c>
      <c r="B18" s="14">
        <f>ROUND(B14,2)=ROUND(B17,2)</f>
        <v/>
      </c>
    </row>
    <row r="19"/>
    <row r="20" ht="22" customHeight="1">
      <c r="A20" s="4" t="inlineStr">
        <is>
          <t>KALKULASI_OTOMATIS — Model 2-Tahap: Dividen Eksplisit 5 Tahun + Nilai Terminal</t>
        </is>
      </c>
      <c r="B20" s="2" t="n"/>
      <c r="C20" s="2" t="n"/>
      <c r="D20" s="2" t="n"/>
      <c r="E20" s="2" t="n"/>
      <c r="F20" s="3" t="n"/>
    </row>
    <row r="21">
      <c r="A21" s="11" t="inlineStr">
        <is>
          <t>Tahun</t>
        </is>
      </c>
      <c r="B21" s="11" t="inlineStr">
        <is>
          <t>Dividen Dt (Rp)</t>
        </is>
      </c>
      <c r="C21" s="11" t="inlineStr">
        <is>
          <t>Faktor Diskonto 1/(1+r)^t</t>
        </is>
      </c>
      <c r="D21" s="11" t="inlineStr">
        <is>
          <t>PV Dividen (Rp)</t>
        </is>
      </c>
    </row>
    <row r="22">
      <c r="A22" s="5" t="n">
        <v>1</v>
      </c>
      <c r="B22" s="12">
        <f>B7*(1+B9)^A22</f>
        <v/>
      </c>
      <c r="C22" s="16">
        <f>1/(1+B8)^A22</f>
        <v/>
      </c>
      <c r="D22" s="12">
        <f>B22*C22</f>
        <v/>
      </c>
    </row>
    <row r="23">
      <c r="A23" s="5" t="n">
        <v>2</v>
      </c>
      <c r="B23" s="12">
        <f>B7*(1+B9)^A23</f>
        <v/>
      </c>
      <c r="C23" s="16">
        <f>1/(1+B8)^A23</f>
        <v/>
      </c>
      <c r="D23" s="12">
        <f>B23*C23</f>
        <v/>
      </c>
    </row>
    <row r="24">
      <c r="A24" s="5" t="n">
        <v>3</v>
      </c>
      <c r="B24" s="12">
        <f>B7*(1+B9)^A24</f>
        <v/>
      </c>
      <c r="C24" s="16">
        <f>1/(1+B8)^A24</f>
        <v/>
      </c>
      <c r="D24" s="12">
        <f>B24*C24</f>
        <v/>
      </c>
    </row>
    <row r="25">
      <c r="A25" s="5" t="n">
        <v>4</v>
      </c>
      <c r="B25" s="12">
        <f>B7*(1+B9)^A25</f>
        <v/>
      </c>
      <c r="C25" s="16">
        <f>1/(1+B8)^A25</f>
        <v/>
      </c>
      <c r="D25" s="12">
        <f>B25*C25</f>
        <v/>
      </c>
    </row>
    <row r="26">
      <c r="A26" s="5" t="n">
        <v>5</v>
      </c>
      <c r="B26" s="12">
        <f>B7*(1+B9)^A26</f>
        <v/>
      </c>
      <c r="C26" s="16">
        <f>1/(1+B8)^A26</f>
        <v/>
      </c>
      <c r="D26" s="12">
        <f>B26*C26</f>
        <v/>
      </c>
    </row>
    <row r="27"/>
    <row r="28">
      <c r="A28" s="6" t="inlineStr">
        <is>
          <t>Sum PV Dividen (Tahun 1-5)</t>
        </is>
      </c>
      <c r="B28" s="19">
        <f>SUM(D22:D26)</f>
        <v/>
      </c>
    </row>
    <row r="29">
      <c r="A29" s="6" t="inlineStr">
        <is>
          <t>D6 = D5 × (1+g)  (dasar nilai terminal)</t>
        </is>
      </c>
      <c r="B29" s="19">
        <f>B26*(1+B9)</f>
        <v/>
      </c>
    </row>
    <row r="30">
      <c r="A30" s="6" t="inlineStr">
        <is>
          <t>Terminal Value di Tahun 5 = D6 / (r-g)</t>
        </is>
      </c>
      <c r="B30" s="19">
        <f>B29/(B8-B9)</f>
        <v/>
      </c>
    </row>
    <row r="31">
      <c r="A31" s="6" t="inlineStr">
        <is>
          <t>PV Terminal Value = TV / (1+r)^5</t>
        </is>
      </c>
      <c r="B31" s="19">
        <f>B30/(1+B8)^5</f>
        <v/>
      </c>
    </row>
    <row r="32">
      <c r="A32" s="6" t="inlineStr">
        <is>
          <t>P0 (Model 2-Tahap) = Sum PV Dividen + PV Terminal Value</t>
        </is>
      </c>
      <c r="B32" s="13">
        <f>B28+B31</f>
        <v/>
      </c>
    </row>
    <row r="33"/>
    <row r="34" ht="50" customHeight="1">
      <c r="A34" s="5" t="inlineStr">
        <is>
          <t>Catatan: dengan growth rate KONSTAN yang sama di kedua model, hasil model 2-tahap ini akan sama persis dengan Gordon Growth konstan di atas — bedanya baru terlihat kalau tahap 1 (tahun 1-5) punya asumsi pertumbuhan berbeda dari tahap 2 (tahun 6+), yang sering jadi variasi soal ujian.</t>
        </is>
      </c>
      <c r="B34" s="2" t="n"/>
      <c r="C34" s="2" t="n"/>
      <c r="D34" s="2" t="n"/>
      <c r="E34" s="2" t="n"/>
      <c r="F34" s="3" t="n"/>
    </row>
  </sheetData>
  <mergeCells count="8">
    <mergeCell ref="A16:F16"/>
    <mergeCell ref="A1:F1"/>
    <mergeCell ref="A6:F6"/>
    <mergeCell ref="A34:F34"/>
    <mergeCell ref="A12:F12"/>
    <mergeCell ref="A4:F4"/>
    <mergeCell ref="A3:F3"/>
    <mergeCell ref="A20:F20"/>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24"/>
  <sheetViews>
    <sheetView workbookViewId="0">
      <selection activeCell="A1" sqref="A1"/>
    </sheetView>
  </sheetViews>
  <sheetFormatPr baseColWidth="8" defaultRowHeight="15"/>
  <cols>
    <col width="50" customWidth="1" min="1" max="1"/>
    <col width="22" customWidth="1" min="2" max="2"/>
    <col width="12" customWidth="1" min="3" max="3"/>
    <col width="12" customWidth="1" min="4" max="4"/>
    <col width="12" customWidth="1" min="5" max="5"/>
    <col width="12" customWidth="1" min="6" max="6"/>
  </cols>
  <sheetData>
    <row r="1" ht="30" customHeight="1">
      <c r="A1" s="1" t="inlineStr">
        <is>
          <t>Topik 5 · WACC (Weighted Average Cost of Capital)</t>
        </is>
      </c>
      <c r="B1" s="2" t="n"/>
      <c r="C1" s="2" t="n"/>
      <c r="D1" s="2" t="n"/>
      <c r="E1" s="2" t="n"/>
      <c r="F1" s="3" t="n"/>
    </row>
    <row r="2"/>
    <row r="3" ht="22" customHeight="1">
      <c r="A3" s="4" t="inlineStr">
        <is>
          <t>SOAL</t>
        </is>
      </c>
      <c r="B3" s="2" t="n"/>
      <c r="C3" s="2" t="n"/>
      <c r="D3" s="2" t="n"/>
      <c r="E3" s="2" t="n"/>
      <c r="F3" s="3" t="n"/>
    </row>
    <row r="4" ht="55" customHeight="1">
      <c r="A4" s="5" t="inlineStr">
        <is>
          <t>Sebuah perusahaan dibiayai kombinasi ekuitas dan utang dengan nilai PASAR (bukan nilai buku) tertentu. Cost of equity, cost of debt pra-pajak, dan tarif pajak badan diketahui. Berapa biaya modal rata-rata tertimbangnya (WACC)?</t>
        </is>
      </c>
      <c r="B4" s="2" t="n"/>
      <c r="C4" s="2" t="n"/>
      <c r="D4" s="2" t="n"/>
      <c r="E4" s="2" t="n"/>
      <c r="F4" s="3" t="n"/>
    </row>
    <row r="5"/>
    <row r="6" ht="22" customHeight="1">
      <c r="A6" s="4" t="inlineStr">
        <is>
          <t>INPUT</t>
        </is>
      </c>
      <c r="B6" s="2" t="n"/>
      <c r="C6" s="2" t="n"/>
      <c r="D6" s="2" t="n"/>
      <c r="E6" s="2" t="n"/>
      <c r="F6" s="3" t="n"/>
    </row>
    <row r="7">
      <c r="A7" s="6" t="inlineStr">
        <is>
          <t>Nilai Pasar Ekuitas (E, Rp)</t>
        </is>
      </c>
      <c r="B7" s="8" t="n">
        <v>700000000000</v>
      </c>
    </row>
    <row r="8">
      <c r="A8" s="6" t="inlineStr">
        <is>
          <t>Nilai Pasar Utang (D, Rp)</t>
        </is>
      </c>
      <c r="B8" s="8" t="n">
        <v>300000000000</v>
      </c>
    </row>
    <row r="9">
      <c r="A9" s="6" t="inlineStr">
        <is>
          <t>Cost of Equity (Re)</t>
        </is>
      </c>
      <c r="B9" s="9" t="n">
        <v>0.14</v>
      </c>
    </row>
    <row r="10">
      <c r="A10" s="6" t="inlineStr">
        <is>
          <t>Cost of Debt pra-pajak (Rd)</t>
        </is>
      </c>
      <c r="B10" s="9" t="n">
        <v>0.09</v>
      </c>
    </row>
    <row r="11">
      <c r="A11" s="6" t="inlineStr">
        <is>
          <t>Tarif Pajak Badan (Tax)</t>
        </is>
      </c>
      <c r="B11" s="9" t="n">
        <v>0.22</v>
      </c>
      <c r="C11" s="5" t="inlineStr">
        <is>
          <t>default PPh Badan Indonesia 22%</t>
        </is>
      </c>
      <c r="D11" s="2" t="n"/>
      <c r="E11" s="2" t="n"/>
      <c r="F11" s="3" t="n"/>
    </row>
    <row r="12"/>
    <row r="13" ht="22" customHeight="1">
      <c r="A13" s="4" t="inlineStr">
        <is>
          <t>KALKULASI_MANUAL — Langkah demi Langkah</t>
        </is>
      </c>
      <c r="B13" s="2" t="n"/>
      <c r="C13" s="2" t="n"/>
      <c r="D13" s="2" t="n"/>
      <c r="E13" s="2" t="n"/>
      <c r="F13" s="3" t="n"/>
    </row>
    <row r="14">
      <c r="A14" s="6" t="inlineStr">
        <is>
          <t>Langkah 1: V = D + E</t>
        </is>
      </c>
      <c r="B14" s="19">
        <f>B8+B7</f>
        <v/>
      </c>
    </row>
    <row r="15">
      <c r="A15" s="6" t="inlineStr">
        <is>
          <t>Langkah 2: Bobot Ekuitas = E/V</t>
        </is>
      </c>
      <c r="B15" s="20">
        <f>B7/B14</f>
        <v/>
      </c>
    </row>
    <row r="16">
      <c r="A16" s="6" t="inlineStr">
        <is>
          <t>Langkah 3: Bobot Utang = D/V</t>
        </is>
      </c>
      <c r="B16" s="20">
        <f>B8/B14</f>
        <v/>
      </c>
    </row>
    <row r="17">
      <c r="A17" s="6" t="inlineStr">
        <is>
          <t>Langkah 4: Komponen Ekuitas = Bobot E × Re</t>
        </is>
      </c>
      <c r="B17" s="20">
        <f>B15*B9</f>
        <v/>
      </c>
    </row>
    <row r="18">
      <c r="A18" s="6" t="inlineStr">
        <is>
          <t>Langkah 5: Cost of Debt setelah pajak = Rd × (1-Tax)</t>
        </is>
      </c>
      <c r="B18" s="20">
        <f>B10*(1-B11)</f>
        <v/>
      </c>
    </row>
    <row r="19">
      <c r="A19" s="6" t="inlineStr">
        <is>
          <t>Langkah 6: Komponen Utang = Bobot D × Rd-setelah-pajak</t>
        </is>
      </c>
      <c r="B19" s="20">
        <f>B16*B18</f>
        <v/>
      </c>
    </row>
    <row r="20">
      <c r="A20" s="6" t="inlineStr">
        <is>
          <t>Langkah 7: WACC = Komponen Ekuitas + Komponen Utang</t>
        </is>
      </c>
      <c r="B20" s="21">
        <f>B17+B19</f>
        <v/>
      </c>
    </row>
    <row r="21"/>
    <row r="22" ht="22" customHeight="1">
      <c r="A22" s="4" t="inlineStr">
        <is>
          <t>KALKULASI_OTOMATIS — Formula Langsung</t>
        </is>
      </c>
      <c r="B22" s="2" t="n"/>
      <c r="C22" s="2" t="n"/>
      <c r="D22" s="2" t="n"/>
      <c r="E22" s="2" t="n"/>
      <c r="F22" s="3" t="n"/>
    </row>
    <row r="23">
      <c r="A23" s="6" t="inlineStr">
        <is>
          <t>WACC (formula langsung)</t>
        </is>
      </c>
      <c r="B23" s="21">
        <f>(B7/(B7+B8))*B9 + (B8/(B7+B8))*B10*(1-B11)</f>
        <v/>
      </c>
    </row>
    <row r="24">
      <c r="A24" s="6" t="inlineStr">
        <is>
          <t>Cek: manual = otomatis?</t>
        </is>
      </c>
      <c r="B24" s="14">
        <f>ROUND(B20,6)=ROUND(B23,6)</f>
        <v/>
      </c>
    </row>
  </sheetData>
  <mergeCells count="7">
    <mergeCell ref="A13:F13"/>
    <mergeCell ref="A1:F1"/>
    <mergeCell ref="A6:F6"/>
    <mergeCell ref="A22:F22"/>
    <mergeCell ref="C11:F11"/>
    <mergeCell ref="A4:F4"/>
    <mergeCell ref="A3:F3"/>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30"/>
  <sheetViews>
    <sheetView workbookViewId="0">
      <selection activeCell="A1" sqref="A1"/>
    </sheetView>
  </sheetViews>
  <sheetFormatPr baseColWidth="8" defaultRowHeight="15"/>
  <cols>
    <col width="50" customWidth="1" min="1" max="1"/>
    <col width="22" customWidth="1" min="2" max="2"/>
    <col width="22" customWidth="1" min="3" max="3"/>
    <col width="18" customWidth="1" min="4" max="4"/>
    <col width="12" customWidth="1" min="5" max="5"/>
    <col width="12" customWidth="1" min="6" max="6"/>
  </cols>
  <sheetData>
    <row r="1" ht="30" customHeight="1">
      <c r="A1" s="1" t="inlineStr">
        <is>
          <t>Topik 6 · NPV &amp; IRR</t>
        </is>
      </c>
      <c r="B1" s="2" t="n"/>
      <c r="C1" s="2" t="n"/>
      <c r="D1" s="2" t="n"/>
      <c r="E1" s="2" t="n"/>
      <c r="F1" s="3" t="n"/>
    </row>
    <row r="2"/>
    <row r="3" ht="22" customHeight="1">
      <c r="A3" s="4" t="inlineStr">
        <is>
          <t>SOAL</t>
        </is>
      </c>
      <c r="B3" s="2" t="n"/>
      <c r="C3" s="2" t="n"/>
      <c r="D3" s="2" t="n"/>
      <c r="E3" s="2" t="n"/>
      <c r="F3" s="3" t="n"/>
    </row>
    <row r="4" ht="55" customHeight="1">
      <c r="A4" s="5" t="inlineStr">
        <is>
          <t>Sebuah proyek butuh investasi awal (Tahun 0, arus kas keluar) dan menghasilkan arus kas masuk selama 5 tahun berikutnya. Dengan discount rate tertentu, berapa NPV dan IRR proyek ini? Apakah proyek layak diterima?</t>
        </is>
      </c>
      <c r="B4" s="2" t="n"/>
      <c r="C4" s="2" t="n"/>
      <c r="D4" s="2" t="n"/>
      <c r="E4" s="2" t="n"/>
      <c r="F4" s="3" t="n"/>
    </row>
    <row r="5"/>
    <row r="6" ht="22" customHeight="1">
      <c r="A6" s="4" t="inlineStr">
        <is>
          <t>INPUT</t>
        </is>
      </c>
      <c r="B6" s="2" t="n"/>
      <c r="C6" s="2" t="n"/>
      <c r="D6" s="2" t="n"/>
      <c r="E6" s="2" t="n"/>
      <c r="F6" s="3" t="n"/>
    </row>
    <row r="7">
      <c r="A7" s="6" t="inlineStr">
        <is>
          <t>Investasi Awal (Tahun 0, Rp — masukkan NEGATIF)</t>
        </is>
      </c>
      <c r="B7" s="8" t="n">
        <v>-500000000</v>
      </c>
    </row>
    <row r="8">
      <c r="A8" s="6" t="inlineStr">
        <is>
          <t>Arus Kas Tahun 1 (Rp)</t>
        </is>
      </c>
      <c r="B8" s="8" t="n">
        <v>150000000</v>
      </c>
    </row>
    <row r="9">
      <c r="A9" s="6" t="inlineStr">
        <is>
          <t>Arus Kas Tahun 2 (Rp)</t>
        </is>
      </c>
      <c r="B9" s="8" t="n">
        <v>150000000</v>
      </c>
    </row>
    <row r="10">
      <c r="A10" s="6" t="inlineStr">
        <is>
          <t>Arus Kas Tahun 3 (Rp)</t>
        </is>
      </c>
      <c r="B10" s="8" t="n">
        <v>150000000</v>
      </c>
    </row>
    <row r="11">
      <c r="A11" s="6" t="inlineStr">
        <is>
          <t>Arus Kas Tahun 4 (Rp)</t>
        </is>
      </c>
      <c r="B11" s="8" t="n">
        <v>150000000</v>
      </c>
    </row>
    <row r="12">
      <c r="A12" s="6" t="inlineStr">
        <is>
          <t>Arus Kas Tahun 5 (Rp)</t>
        </is>
      </c>
      <c r="B12" s="8" t="n">
        <v>150000000</v>
      </c>
    </row>
    <row r="13">
      <c r="A13" s="6" t="inlineStr">
        <is>
          <t>Discount Rate / Required Return (r)</t>
        </is>
      </c>
      <c r="B13" s="9" t="n">
        <v>0.12</v>
      </c>
    </row>
    <row r="14"/>
    <row r="15" ht="22" customHeight="1">
      <c r="A15" s="4" t="inlineStr">
        <is>
          <t>KALKULASI_MANUAL — Tabel Diskonto per Tahun (termasuk Tahun 0)</t>
        </is>
      </c>
      <c r="B15" s="2" t="n"/>
      <c r="C15" s="2" t="n"/>
      <c r="D15" s="2" t="n"/>
      <c r="E15" s="2" t="n"/>
      <c r="F15" s="3" t="n"/>
    </row>
    <row r="16">
      <c r="A16" s="11" t="inlineStr">
        <is>
          <t>Tahun</t>
        </is>
      </c>
      <c r="B16" s="11" t="inlineStr">
        <is>
          <t>Arus Kas (Rp)</t>
        </is>
      </c>
      <c r="C16" s="11" t="inlineStr">
        <is>
          <t>Faktor Diskonto 1/(1+r)^t</t>
        </is>
      </c>
      <c r="D16" s="11" t="inlineStr">
        <is>
          <t>PV Arus Kas (Rp)</t>
        </is>
      </c>
    </row>
    <row r="17">
      <c r="A17" s="5" t="n">
        <v>0</v>
      </c>
      <c r="B17" s="12">
        <f>B7</f>
        <v/>
      </c>
      <c r="C17" s="16">
        <f>1/(1+B13)^A17</f>
        <v/>
      </c>
      <c r="D17" s="12">
        <f>B17*C17</f>
        <v/>
      </c>
    </row>
    <row r="18">
      <c r="A18" s="5" t="n">
        <v>1</v>
      </c>
      <c r="B18" s="12">
        <f>B8</f>
        <v/>
      </c>
      <c r="C18" s="16">
        <f>1/(1+B13)^A18</f>
        <v/>
      </c>
      <c r="D18" s="12">
        <f>B18*C18</f>
        <v/>
      </c>
    </row>
    <row r="19">
      <c r="A19" s="5" t="n">
        <v>2</v>
      </c>
      <c r="B19" s="12">
        <f>B9</f>
        <v/>
      </c>
      <c r="C19" s="16">
        <f>1/(1+B13)^A19</f>
        <v/>
      </c>
      <c r="D19" s="12">
        <f>B19*C19</f>
        <v/>
      </c>
    </row>
    <row r="20">
      <c r="A20" s="5" t="n">
        <v>3</v>
      </c>
      <c r="B20" s="12">
        <f>B10</f>
        <v/>
      </c>
      <c r="C20" s="16">
        <f>1/(1+B13)^A20</f>
        <v/>
      </c>
      <c r="D20" s="12">
        <f>B20*C20</f>
        <v/>
      </c>
    </row>
    <row r="21">
      <c r="A21" s="5" t="n">
        <v>4</v>
      </c>
      <c r="B21" s="12">
        <f>B11</f>
        <v/>
      </c>
      <c r="C21" s="16">
        <f>1/(1+B13)^A21</f>
        <v/>
      </c>
      <c r="D21" s="12">
        <f>B21*C21</f>
        <v/>
      </c>
    </row>
    <row r="22">
      <c r="A22" s="5" t="n">
        <v>5</v>
      </c>
      <c r="B22" s="12">
        <f>B12</f>
        <v/>
      </c>
      <c r="C22" s="16">
        <f>1/(1+B13)^A22</f>
        <v/>
      </c>
      <c r="D22" s="12">
        <f>B22*C22</f>
        <v/>
      </c>
    </row>
    <row r="23">
      <c r="A23" s="6" t="inlineStr">
        <is>
          <t>NPV (Manual, Sum PV Semua Tahun termasuk Tahun 0)</t>
        </is>
      </c>
      <c r="B23" s="13">
        <f>SUM(D17:D22)</f>
        <v/>
      </c>
    </row>
    <row r="24"/>
    <row r="25" ht="22" customHeight="1">
      <c r="A25" s="4" t="inlineStr">
        <is>
          <t>KALKULASI_OTOMATIS — Fungsi Excel NPV() dan IRR()</t>
        </is>
      </c>
      <c r="B25" s="2" t="n"/>
      <c r="C25" s="2" t="n"/>
      <c r="D25" s="2" t="n"/>
      <c r="E25" s="2" t="n"/>
      <c r="F25" s="3" t="n"/>
    </row>
    <row r="26" ht="55" customHeight="1">
      <c r="A26" s="22" t="inlineStr">
        <is>
          <t>PENTING: fungsi NPV() Excel mengasumsikan arus kas PERTAMA dalam range terjadi di t=1, BUKAN t=0. Investasi awal (t=0) HARUS ditambahkan TERPISAH di luar fungsi NPV(), TIDAK dimasukkan ke dalam range NPV() — kalau ikut dimasukkan, ia akan ikut didiskon satu periode terlalu jauh.</t>
        </is>
      </c>
    </row>
    <row r="27">
      <c r="A27" s="6" t="inlineStr">
        <is>
          <t>NPV (via fungsi Excel, t=0 dipisah dari range)</t>
        </is>
      </c>
      <c r="B27" s="13">
        <f>NPV(B13,B8:B12)+B7</f>
        <v/>
      </c>
    </row>
    <row r="28">
      <c r="A28" s="6" t="inlineStr">
        <is>
          <t>Cek: manual = otomatis?</t>
        </is>
      </c>
      <c r="B28" s="14">
        <f>ROUND(B23,0)=ROUND(B27,0)</f>
        <v/>
      </c>
    </row>
    <row r="29">
      <c r="A29" s="6" t="inlineStr">
        <is>
          <t>IRR (via fungsi Excel, range TERMASUK Tahun 0)</t>
        </is>
      </c>
      <c r="B29" s="21">
        <f>IRR(B7:B12)</f>
        <v/>
      </c>
    </row>
    <row r="30">
      <c r="A30" s="6" t="inlineStr">
        <is>
          <t>Keputusan: NPV&gt;0 dan IRR&gt;discount rate → layak?</t>
        </is>
      </c>
      <c r="B30" s="14">
        <f>IF(AND(B27&gt;0,B29&gt;B13),"TERIMA — NPV positif &amp; IRR &gt; r","TOLAK")</f>
        <v/>
      </c>
    </row>
  </sheetData>
  <mergeCells count="7">
    <mergeCell ref="A1:F1"/>
    <mergeCell ref="A26:F26"/>
    <mergeCell ref="A6:F6"/>
    <mergeCell ref="A4:F4"/>
    <mergeCell ref="A3:F3"/>
    <mergeCell ref="A15:F15"/>
    <mergeCell ref="A25:F25"/>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31"/>
  <sheetViews>
    <sheetView workbookViewId="0">
      <selection activeCell="A1" sqref="A1"/>
    </sheetView>
  </sheetViews>
  <sheetFormatPr baseColWidth="8" defaultRowHeight="15"/>
  <cols>
    <col width="20" customWidth="1" min="1" max="1"/>
    <col width="48" customWidth="1" min="2" max="2"/>
    <col width="20" customWidth="1" min="3" max="3"/>
    <col width="20" customWidth="1" min="4" max="4"/>
  </cols>
  <sheetData>
    <row r="1" ht="30" customHeight="1">
      <c r="A1" s="1" t="inlineStr">
        <is>
          <t>Kesalahan Umum — Satu per Topik</t>
        </is>
      </c>
      <c r="B1" s="2" t="n"/>
      <c r="C1" s="2" t="n"/>
      <c r="D1" s="3" t="n"/>
    </row>
    <row r="2"/>
    <row r="3" ht="24" customHeight="1">
      <c r="A3" s="23" t="inlineStr">
        <is>
          <t>1. TVM — Suku bunga tahunan dipakai apa adanya padahal compounding lebih sering</t>
        </is>
      </c>
    </row>
    <row r="4" ht="55" customHeight="1">
      <c r="A4" s="6" t="inlineStr">
        <is>
          <t>Diagnosis:</t>
        </is>
      </c>
      <c r="B4" s="5" t="inlineStr">
        <is>
          <t>Soal menyebut bunga majemuk BULANAN, tapi rate tahunan langsung dipakai di rumus FV=PV(1+r)^n tanpa dibagi 12, dan n tidak dikali 12 (jumlah bulan). Hasil FV/PV jauh salah.</t>
        </is>
      </c>
      <c r="C4" s="2" t="n"/>
      <c r="D4" s="3" t="n"/>
    </row>
    <row r="5" ht="55" customHeight="1">
      <c r="A5" s="6" t="inlineStr">
        <is>
          <t>Cara Verifikasi:</t>
        </is>
      </c>
      <c r="B5" s="5" t="inlineStr">
        <is>
          <t>Cek satuan periode r dan n harus SAMA. Bunga tahunan 12% majemuk bulanan -&gt; r per periode = 12%/12 = 1%, n = jumlah TAHUN x 12.</t>
        </is>
      </c>
      <c r="C5" s="2" t="n"/>
      <c r="D5" s="3" t="n"/>
    </row>
    <row r="6" ht="45" customHeight="1">
      <c r="A6" s="6" t="inlineStr">
        <is>
          <t>Contoh:</t>
        </is>
      </c>
      <c r="B6" s="24" t="inlineStr">
        <is>
          <t>Deposito Rp 10 juta, bunga 12%/tahun majemuk bulanan, 2 tahun: r=1%, n=24 (BUKAN r=12%, n=2).</t>
        </is>
      </c>
      <c r="C6" s="2" t="n"/>
      <c r="D6" s="3" t="n"/>
    </row>
    <row r="7"/>
    <row r="8" ht="24" customHeight="1">
      <c r="A8" s="23" t="inlineStr">
        <is>
          <t>2. Anuitas — Salah tanda (sign) pada fungsi PMT() Excel</t>
        </is>
      </c>
    </row>
    <row r="9" ht="55" customHeight="1">
      <c r="A9" s="6" t="inlineStr">
        <is>
          <t>Diagnosis:</t>
        </is>
      </c>
      <c r="B9" s="5" t="inlineStr">
        <is>
          <t>Fungsi PMT(rate,nper,pv) Excel mengembalikan nilai NEGATIF kalau PV dimasukkan positif (karena PMT dianggap arus kas KELUAR dari perspektif peminjam). Siswa sering bingung kenapa hasilnya minus, atau salah kutip angkanya di jawaban.</t>
        </is>
      </c>
      <c r="C9" s="2" t="n"/>
      <c r="D9" s="3" t="n"/>
    </row>
    <row r="10" ht="55" customHeight="1">
      <c r="A10" s="6" t="inlineStr">
        <is>
          <t>Cara Verifikasi:</t>
        </is>
      </c>
      <c r="B10" s="5" t="inlineStr">
        <is>
          <t>Untuk menampilkan cicilan sebagai angka positif, pakai =-PMT(rate,nper,pv) seperti di sheet ANUITAS_AMORTISASI. Jangan laporkan angka negatif sebagai jawaban akhir.</t>
        </is>
      </c>
      <c r="C10" s="2" t="n"/>
      <c r="D10" s="3" t="n"/>
    </row>
    <row r="11" ht="45" customHeight="1">
      <c r="A11" s="6" t="inlineStr">
        <is>
          <t>Contoh:</t>
        </is>
      </c>
      <c r="B11" s="24" t="inlineStr">
        <is>
          <t>PV=100 juta, r=1%, n=12: PMT() mentah menghasilkan sekitar -8,88 juta; jawaban yang benar Rp 8,88 juta (positif).</t>
        </is>
      </c>
      <c r="C11" s="2" t="n"/>
      <c r="D11" s="3" t="n"/>
    </row>
    <row r="12"/>
    <row r="13" ht="24" customHeight="1">
      <c r="A13" s="23" t="inlineStr">
        <is>
          <t>3. Obligasi — Tertukar antara coupon rate dan YTM</t>
        </is>
      </c>
    </row>
    <row r="14" ht="55" customHeight="1">
      <c r="A14" s="6" t="inlineStr">
        <is>
          <t>Diagnosis:</t>
        </is>
      </c>
      <c r="B14" s="5" t="inlineStr">
        <is>
          <t>Mendiskon arus kas kupon memakai coupon rate (bukan YTM), atau sebaliknya memakai YTM untuk menghitung besar kupon. Keduanya adalah angka BERBEDA dengan peran berbeda.</t>
        </is>
      </c>
      <c r="C14" s="2" t="n"/>
      <c r="D14" s="3" t="n"/>
    </row>
    <row r="15" ht="55" customHeight="1">
      <c r="A15" s="6" t="inlineStr">
        <is>
          <t>Cara Verifikasi:</t>
        </is>
      </c>
      <c r="B15" s="5" t="inlineStr">
        <is>
          <t>Coupon rate menentukan BESAR kupon (Face Value x coupon rate, TETAP tiap tahun). YTM adalah tingkat DISKONTO yang dipakai di faktor 1/(1+y)^t. Kalau YTM=coupon rate, harga obligasi harus SAMA DENGAN nilai nominal (harga par) — pakai ini sebagai sanity check.</t>
        </is>
      </c>
      <c r="C15" s="2" t="n"/>
      <c r="D15" s="3" t="n"/>
    </row>
    <row r="16" ht="45" customHeight="1">
      <c r="A16" s="6" t="inlineStr">
        <is>
          <t>Contoh:</t>
        </is>
      </c>
      <c r="B16" s="24" t="inlineStr">
        <is>
          <t>Set YTM=8% sama dengan coupon 8% di sheet OBLIGASI: harga hasil harus = Rp 1.000.000 (par), bukan premium/diskon.</t>
        </is>
      </c>
      <c r="C16" s="2" t="n"/>
      <c r="D16" s="3" t="n"/>
    </row>
    <row r="17"/>
    <row r="18" ht="24" customHeight="1">
      <c r="A18" s="23" t="inlineStr">
        <is>
          <t>4. Saham DDM — Memakai D0 (bukan D1) di rumus, atau lupa syarat r&gt;g</t>
        </is>
      </c>
    </row>
    <row r="19" ht="55" customHeight="1">
      <c r="A19" s="6" t="inlineStr">
        <is>
          <t>Diagnosis:</t>
        </is>
      </c>
      <c r="B19" s="5" t="inlineStr">
        <is>
          <t>Rumus Gordon Growth adalah P0=D1/(r-g), BUKAN D0/(r-g) — lupa proyeksikan dividen satu tahun ke depan dulu. Kesalahan kedua: kalau r&lt;=g, rumus menghasilkan harga negatif atau tak terhingga — tidak bermakna secara ekonomi, model tidak berlaku.</t>
        </is>
      </c>
      <c r="C19" s="2" t="n"/>
      <c r="D19" s="3" t="n"/>
    </row>
    <row r="20" ht="55" customHeight="1">
      <c r="A20" s="6" t="inlineStr">
        <is>
          <t>Cara Verifikasi:</t>
        </is>
      </c>
      <c r="B20" s="5" t="inlineStr">
        <is>
          <t>Selalu hitung D1=D0x(1+g) dulu sebagai langkah terpisah sebelum bagi (r-g). Cek sel status 'Syarat wajib: r &gt; g?' di sheet SAHAM_DDM — harus 'OK', bukan 'ERROR'.</t>
        </is>
      </c>
      <c r="C20" s="2" t="n"/>
      <c r="D20" s="3" t="n"/>
    </row>
    <row r="21" ht="45" customHeight="1">
      <c r="A21" s="6" t="inlineStr">
        <is>
          <t>Contoh:</t>
        </is>
      </c>
      <c r="B21" s="24" t="inlineStr">
        <is>
          <t>D0=Rp500, g=5%, r=12%: pakai D1=525 (bukan 500) di pembilang, P0=525/(0,12-0,05)=Rp7.500.</t>
        </is>
      </c>
      <c r="C21" s="2" t="n"/>
      <c r="D21" s="3" t="n"/>
    </row>
    <row r="22"/>
    <row r="23" ht="24" customHeight="1">
      <c r="A23" s="23" t="inlineStr">
        <is>
          <t>5. WACC — Bobot nilai buku dipakai, atau tax shield keliru dikenakan ke cost of equity</t>
        </is>
      </c>
    </row>
    <row r="24" ht="55" customHeight="1">
      <c r="A24" s="6" t="inlineStr">
        <is>
          <t>Diagnosis:</t>
        </is>
      </c>
      <c r="B24" s="5" t="inlineStr">
        <is>
          <t>Bobot E/V dan D/V seharusnya pakai NILAI PASAR (market value), bukan nilai buku neraca — keduanya sering beda jauh. Kesalahan lain: mengalikan (1-Tax) ke Re padahal tax shield HANYA berlaku untuk cost of debt (bunga = beban pengurang pajak, dividen bukan).</t>
        </is>
      </c>
      <c r="C24" s="2" t="n"/>
      <c r="D24" s="3" t="n"/>
    </row>
    <row r="25" ht="55" customHeight="1">
      <c r="A25" s="6" t="inlineStr">
        <is>
          <t>Cara Verifikasi:</t>
        </is>
      </c>
      <c r="B25" s="5" t="inlineStr">
        <is>
          <t>Cek sheet WACC Langkah 5: (1-Tax) hanya menempel ke Rd, TIDAK ke Re. Kalau soal hanya kasih nilai buku ekuitas/utang, sebutkan asumsi itu jadi proxy nilai pasar.</t>
        </is>
      </c>
      <c r="C25" s="2" t="n"/>
      <c r="D25" s="3" t="n"/>
    </row>
    <row r="26" ht="45" customHeight="1">
      <c r="A26" s="6" t="inlineStr">
        <is>
          <t>Contoh:</t>
        </is>
      </c>
      <c r="B26" s="24" t="inlineStr">
        <is>
          <t>Re=14% TIDAK dikali (1-22%); yang dikali (1-22%) hanya Rd=9% -&gt; Rd setelah pajak = 7,02%.</t>
        </is>
      </c>
      <c r="C26" s="2" t="n"/>
      <c r="D26" s="3" t="n"/>
    </row>
    <row r="27"/>
    <row r="28" ht="24" customHeight="1">
      <c r="A28" s="23" t="inlineStr">
        <is>
          <t>6. NPV-IRR — Investasi awal (t=0) ikut dimasukkan ke dalam range fungsi NPV()</t>
        </is>
      </c>
    </row>
    <row r="29" ht="55" customHeight="1">
      <c r="A29" s="6" t="inlineStr">
        <is>
          <t>Diagnosis:</t>
        </is>
      </c>
      <c r="B29" s="5" t="inlineStr">
        <is>
          <t>Fungsi NPV() Excel mengasumsikan arus kas PERTAMA dalam range ada di t=1. Kalau investasi awal (t=0) ikut dimasukkan ke dalam range NPV(...), ia akan ikut didiskon SATU PERIODE terlalu jauh — NPV hasil jadi salah (terlalu kecil dalam nilai absolut).</t>
        </is>
      </c>
      <c r="C29" s="2" t="n"/>
      <c r="D29" s="3" t="n"/>
    </row>
    <row r="30" ht="55" customHeight="1">
      <c r="A30" s="6" t="inlineStr">
        <is>
          <t>Cara Verifikasi:</t>
        </is>
      </c>
      <c r="B30" s="5" t="inlineStr">
        <is>
          <t>Rumus yang benar: =NPV(rate, CF1:CF5) + CF0 — CF0 (investasi awal, negatif) ditambahkan DI LUAR fungsi NPV(), tanpa didiskon lagi (karena sudah di t=0). Untuk IRR() sebaliknya: range HARUS termasuk t=0.</t>
        </is>
      </c>
      <c r="C30" s="2" t="n"/>
      <c r="D30" s="3" t="n"/>
    </row>
    <row r="31" ht="45" customHeight="1">
      <c r="A31" s="6" t="inlineStr">
        <is>
          <t>Contoh:</t>
        </is>
      </c>
      <c r="B31" s="24" t="inlineStr">
        <is>
          <t>Salah: =NPV(rate,CF0:CF5). Benar: =NPV(rate,CF1:CF5)+CF0. Lihat sheet NPV_IRR untuk versi benar.</t>
        </is>
      </c>
      <c r="C31" s="2" t="n"/>
      <c r="D31" s="3" t="n"/>
    </row>
  </sheetData>
  <mergeCells count="25">
    <mergeCell ref="B11:D11"/>
    <mergeCell ref="A23:D23"/>
    <mergeCell ref="A8:D8"/>
    <mergeCell ref="B14:D14"/>
    <mergeCell ref="B29:D29"/>
    <mergeCell ref="A28:D28"/>
    <mergeCell ref="A13:D13"/>
    <mergeCell ref="B10:D10"/>
    <mergeCell ref="B19:D19"/>
    <mergeCell ref="B9:D9"/>
    <mergeCell ref="B30:D30"/>
    <mergeCell ref="B15:D15"/>
    <mergeCell ref="B6:D6"/>
    <mergeCell ref="B24:D24"/>
    <mergeCell ref="B20:D20"/>
    <mergeCell ref="A1:D1"/>
    <mergeCell ref="B5:D5"/>
    <mergeCell ref="B4:D4"/>
    <mergeCell ref="B26:D26"/>
    <mergeCell ref="B25:D25"/>
    <mergeCell ref="B16:D16"/>
    <mergeCell ref="A18:D18"/>
    <mergeCell ref="B31:D31"/>
    <mergeCell ref="A3:D3"/>
    <mergeCell ref="B21:D2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2026-07-11T08:04:37Z</dcterms:modified>
  <cp:lastModifiedBy>stdsquare2-generator</cp:lastModifiedBy>
</cp:coreProperties>
</file>