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IDAS\OneDrive\Claude\Personal\atlas\05-Tech\stdsquare-hugo\static\excel\"/>
    </mc:Choice>
  </mc:AlternateContent>
  <xr:revisionPtr revIDLastSave="0" documentId="13_ncr:1_{1C962FAC-1C1A-4D47-81AE-AE68371F837D}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PETUNJUK" sheetId="1" r:id="rId1"/>
    <sheet name="INPUT_KOMERSIAL" sheetId="2" r:id="rId2"/>
    <sheet name="KOREKSI_FISKAL" sheetId="3" r:id="rId3"/>
    <sheet name="REKONSILIASI" sheetId="4" r:id="rId4"/>
    <sheet name="KREDIT_PAJAK" sheetId="5" r:id="rId5"/>
    <sheet name="TAX_PLANNIN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D19" i="6"/>
  <c r="C19" i="6"/>
  <c r="E13" i="6"/>
  <c r="E14" i="6" s="1"/>
  <c r="D13" i="6"/>
  <c r="D14" i="6" s="1"/>
  <c r="C11" i="6"/>
  <c r="C10" i="6"/>
  <c r="C9" i="6"/>
  <c r="C8" i="6"/>
  <c r="C13" i="6" s="1"/>
  <c r="C10" i="5"/>
  <c r="C14" i="5" s="1"/>
  <c r="C22" i="3"/>
  <c r="C8" i="4" s="1"/>
  <c r="C15" i="3"/>
  <c r="C7" i="4" s="1"/>
  <c r="C27" i="2"/>
  <c r="C11" i="2"/>
  <c r="C14" i="2" s="1"/>
  <c r="C30" i="2" s="1"/>
  <c r="C7" i="6" l="1"/>
  <c r="C6" i="6"/>
  <c r="C14" i="6" s="1"/>
  <c r="C6" i="4"/>
  <c r="C9" i="4" s="1"/>
  <c r="D18" i="6"/>
  <c r="D20" i="6" s="1"/>
  <c r="D24" i="6"/>
  <c r="E18" i="6"/>
  <c r="E20" i="6" s="1"/>
  <c r="E24" i="6"/>
  <c r="C25" i="3"/>
  <c r="D25" i="3" s="1"/>
  <c r="C26" i="3"/>
  <c r="D26" i="3" s="1"/>
  <c r="C15" i="4" l="1"/>
  <c r="D15" i="4" s="1"/>
  <c r="C11" i="4"/>
  <c r="E21" i="6"/>
  <c r="E26" i="6" s="1"/>
  <c r="E25" i="6"/>
  <c r="D21" i="6"/>
  <c r="D26" i="6" s="1"/>
  <c r="D25" i="6"/>
  <c r="C24" i="6"/>
  <c r="C18" i="6"/>
  <c r="C20" i="6" s="1"/>
  <c r="C16" i="4" l="1"/>
  <c r="D16" i="4" s="1"/>
  <c r="C12" i="4"/>
  <c r="C17" i="4" s="1"/>
  <c r="D17" i="4" s="1"/>
  <c r="C13" i="5"/>
  <c r="C15" i="5" s="1"/>
  <c r="C21" i="6"/>
  <c r="C26" i="6" s="1"/>
  <c r="C25" i="6"/>
  <c r="C19" i="5" l="1"/>
  <c r="D19" i="5" s="1"/>
  <c r="C16" i="5"/>
</calcChain>
</file>

<file path=xl/sharedStrings.xml><?xml version="1.0" encoding="utf-8"?>
<sst xmlns="http://schemas.openxmlformats.org/spreadsheetml/2006/main" count="212" uniqueCount="206">
  <si>
    <t>PAJAK PENGHASILAN BADAN (PPh BADAN 22%) — REKONSILIASI FISKAL &amp; TAX PLANNING</t>
  </si>
  <si>
    <t>PT ABC Semesta Raya · Distributor Alat Kesehatan · Tangerang · FY2025 (Rp penuh)</t>
  </si>
  <si>
    <t>PAKAI CARA INI:</t>
  </si>
  <si>
    <t>1. INPUT_KOMERSIAL</t>
  </si>
  <si>
    <t>Isi sel BIRU untuk laba rugi komersial (PSAK): pendapatan, HPP, beban operasi, bunga, dll. Laba Sebelum Pajak otomatis.</t>
  </si>
  <si>
    <t>2. KOREKSI_FISKAL</t>
  </si>
  <si>
    <t>Isi nominal tiap baris koreksi positif (beban non-deductible) dan negatif (pendapatan final, super deduction, tax holiday). Kolom dasar hukum sebagai rujukan.</t>
  </si>
  <si>
    <t>3. REKONSILIASI</t>
  </si>
  <si>
    <t>Otomatis: Laba Komersial + Koreksi Positif − Koreksi Negatif = Laba Kena Pajak. × 22% = PPh Terutang. Tarif efektif otomatis.</t>
  </si>
  <si>
    <t>4. KREDIT_PAJAK</t>
  </si>
  <si>
    <t>Isi PPh 22 impor, PPh 23, dan PPh 25 (cicilan) yang sudah disetor. Otomatis hitung PPh Kurang/(Lebih) Bayar.</t>
  </si>
  <si>
    <t>5. TAX_PLANNING</t>
  </si>
  <si>
    <t>Tiga skenario berdampingan (A: status quo, B: ekspansi R&amp;D 250%, C: anak perusahaan tax holiday). Bandingkan laba fiskal, PPh, tarif efektif.</t>
  </si>
  <si>
    <t>LEGENDA WARNA:</t>
  </si>
  <si>
    <t>Input manual</t>
  </si>
  <si>
    <t>Sel biru = Anda ubah. Contoh: komponen laba rugi, nominal koreksi fiskal, kredit pajak.</t>
  </si>
  <si>
    <t>Formula hidup</t>
  </si>
  <si>
    <t>Sel hitam = dihitung otomatis. Jangan diketik ulang. Total/sub-total selalu formula.</t>
  </si>
  <si>
    <t>Header / total</t>
  </si>
  <si>
    <t>Sel hijau band = sub-judul; sel kuning = total penting (laba fiskal, PPh terutang).</t>
  </si>
  <si>
    <t>ANGKA KUNCI (akan muncul di REKONSILIASI &amp; TAX_PLANNING):</t>
  </si>
  <si>
    <t>• Laba Komersial Sebelum Pajak: Rp 5.000.000.000</t>
  </si>
  <si>
    <t>• Koreksi Positif: Rp 500.000.000  •  Koreksi Negatif: Rp 1.430.000.000</t>
  </si>
  <si>
    <t>• Laba Kena Pajak: Rp 4.070.000.000</t>
  </si>
  <si>
    <t>• PPh Terutang (22%): Rp 895.400.000  →  Tarif Efektif 17,91%</t>
  </si>
  <si>
    <t>• Kredit Pajak (PPh 22+23+25): Rp 852.000.000  →  PPh Kurang Bayar: Rp 43.400.000</t>
  </si>
  <si>
    <t>Referensi: UU HPP No. 7/2021 (tarif 22%), PP 55/2022 (tax holiday &amp; PPh Final UMKM 0,5%), PMK 72/PMK.03/2020 (super deduction R&amp;D 250%), UU PPh pasal 6, 9, 11, 17, 18, 24, 31E.</t>
  </si>
  <si>
    <t>LAPORAN LABA RUGI KOMERSIAL (PSAK) — PT ABC Semesta Raya</t>
  </si>
  <si>
    <t>Untuk Tahun yang Berakhir 31 Desember 2025 (dalam Rupiah penuh) · Sel BIRU = input</t>
  </si>
  <si>
    <t>Pos</t>
  </si>
  <si>
    <t>Jumlah (Rp)</t>
  </si>
  <si>
    <t>Catatan / Formula</t>
  </si>
  <si>
    <t>PENDAPATAN:</t>
  </si>
  <si>
    <t>Pendapatan Usaha (penjualan alat kesehatan)</t>
  </si>
  <si>
    <t>Penjualan ke RS &amp; klinik</t>
  </si>
  <si>
    <t xml:space="preserve">    Pendapatan Dividen (dari PT ABC Medika, 80%)</t>
  </si>
  <si>
    <t>Final / fasilitas pasal 24 → koreksi negatif</t>
  </si>
  <si>
    <t xml:space="preserve">    Pendapatan Bunga Deposito Bank</t>
  </si>
  <si>
    <t>Final 20% → koreksi negatif</t>
  </si>
  <si>
    <t xml:space="preserve">    Pendapatan Lain-lain</t>
  </si>
  <si>
    <t>Misal: gain penjualan aset (final 2,5%)</t>
  </si>
  <si>
    <t>Total Pendapatan</t>
  </si>
  <si>
    <t>'= jumlah seluruh pendapatan</t>
  </si>
  <si>
    <t>BEBAN POKOK PENJUALAN:</t>
  </si>
  <si>
    <t>Harga Pokok Penjualan (HPP)</t>
  </si>
  <si>
    <t>COGS impor + gudang + distribusi</t>
  </si>
  <si>
    <t>Laba Kotor</t>
  </si>
  <si>
    <t>'= Total Pendapatan + HPP</t>
  </si>
  <si>
    <t>BEBAN OPERASI:</t>
  </si>
  <si>
    <t xml:space="preserve">    Beban Gaji &amp; Upah</t>
  </si>
  <si>
    <t>5 miliar bruto karyawan; lihat plafon pensiun</t>
  </si>
  <si>
    <t xml:space="preserve">    Beban Dana Pensiun (DPLK)</t>
  </si>
  <si>
    <t>Plafon deductible 5% × 5M = 250jt</t>
  </si>
  <si>
    <t xml:space="preserve">    Beban Riset &amp; Pengembangan (R&amp;D)</t>
  </si>
  <si>
    <t>Super deduction 250% (PMK 72/2020)</t>
  </si>
  <si>
    <t xml:space="preserve">    Beban Penyusutan (PSAK)</t>
  </si>
  <si>
    <t>Selisih vs fiskal = koreksi (lihat KOREKSI)</t>
  </si>
  <si>
    <t xml:space="preserve">    Beban Sewa Kantor &amp; Gudang</t>
  </si>
  <si>
    <t>Gudang Tangerang + kantor Jakarta</t>
  </si>
  <si>
    <t xml:space="preserve">    Beban Pemasaran &amp; Komisi Sales</t>
  </si>
  <si>
    <t>Iklan, pameran, komisi</t>
  </si>
  <si>
    <t xml:space="preserve">    Beban Sumbangan / Donasi Non-Deduktibel</t>
  </si>
  <si>
    <t>Non-deductible → koreksi positif</t>
  </si>
  <si>
    <t xml:space="preserve">    Beban Sanksi &amp; Denda</t>
  </si>
  <si>
    <t>Denda lalu lintas, sanksi PPN, bea cukai</t>
  </si>
  <si>
    <t xml:space="preserve">    Beban Pribadi Pemegang Saham</t>
  </si>
  <si>
    <t xml:space="preserve">    Beban Tanpa Faktur Pajak / Bukti</t>
  </si>
  <si>
    <t>Tidak deductible → koreksi positif</t>
  </si>
  <si>
    <t xml:space="preserve">    PPh 25/23 yang Ditanggung Perusahaan</t>
  </si>
  <si>
    <t>Pajak tak deductible → koreksi positif</t>
  </si>
  <si>
    <t>Total Beban Operasi</t>
  </si>
  <si>
    <t>'= jumlah seluruh beban operasi</t>
  </si>
  <si>
    <t>BEBAN NON-OPERASI:</t>
  </si>
  <si>
    <t>Beban Bunga Utang</t>
  </si>
  <si>
    <t>Bunga utang bank &amp; shareholder</t>
  </si>
  <si>
    <t>LABA SEBELUM PAJAK (KOMERSIAL)</t>
  </si>
  <si>
    <t>'= Laba Kotor + Opex + Bunga  →  ini titik mula rekonsiliasi fiskal</t>
  </si>
  <si>
    <t>KOREKSI FISKAL POSITIF &amp; NEGATIF — PT ABC Semesta Raya FY2025</t>
  </si>
  <si>
    <t>Sel BIRU = input nominal koreksi · Positif (+) menambah laba fiskal · Negatif (−) mengurangi laba fiskal</t>
  </si>
  <si>
    <t>Jenis Koreksi</t>
  </si>
  <si>
    <t>Nominal (Rp)</t>
  </si>
  <si>
    <t>Dasar Hukum / Penjelasan</t>
  </si>
  <si>
    <t>KOREKSI POSITIF (+)  —  Beban yang TIDAK Boleh Dikurangkan</t>
  </si>
  <si>
    <t xml:space="preserve">    Donasi non-deductible</t>
  </si>
  <si>
    <t>UU PPh 6(1)(a) — tidak berhubungan langsung dgn usaha</t>
  </si>
  <si>
    <t xml:space="preserve">    Sanksi, denda, &amp; bunga pajak</t>
  </si>
  <si>
    <t>UU PPh 6(1)(c)(e) — sanksi &amp; denda dilarang dikurangkan</t>
  </si>
  <si>
    <t xml:space="preserve">    Beban pribadi pemegang saham</t>
  </si>
  <si>
    <t>UU PPh 6(1)(a) — bukan beban usaha</t>
  </si>
  <si>
    <t xml:space="preserve">    Dana pensiun melebihi plafon 5%</t>
  </si>
  <si>
    <t>UU PPh 6(1)(c) — plafon 5% × Rp 5M = Rp 250jt; kelebihan Rp 150jt</t>
  </si>
  <si>
    <t xml:space="preserve">    Beban tanpa Faktur Pajak / bukti sah</t>
  </si>
  <si>
    <t>UU PPh 6(1)(a) &amp; PMK 16/2025 — tidak memenuhi syarat formal</t>
  </si>
  <si>
    <t xml:space="preserve">    PPh 25 &amp; PPh 23 yang ditanggung perusahaan</t>
  </si>
  <si>
    <t>UU PPh 6(1)(c) — PPh sendiri tidak deductible</t>
  </si>
  <si>
    <t xml:space="preserve">    Selisih penyusutan komersial &gt; fiskal</t>
  </si>
  <si>
    <t>UU PPh 11 — depresiasi PSAK lebih besar Rp 120jt drpd fiskal</t>
  </si>
  <si>
    <t xml:space="preserve">    Bunga utang shareholder melampaui arm's length</t>
  </si>
  <si>
    <t>UU PPh 18 — transfer pricing (asumsi: 0, sesuai arm's length)</t>
  </si>
  <si>
    <t>TOTAL KOREKSI POSITIF</t>
  </si>
  <si>
    <t>'= jumlah semua koreksi positif</t>
  </si>
  <si>
    <t>KOREKSI NEGATIF (−)  —  Pendapatan Final / Berfasilitas / Perbedaan Waktu</t>
  </si>
  <si>
    <t xml:space="preserve">    Dividen dari PT ABC Medika (fasilitas pasal 24)</t>
  </si>
  <si>
    <t>UU PPh 24 — dividen anak domestik kepemilikan ≥25% tidak kena pajak</t>
  </si>
  <si>
    <t xml:space="preserve">    Bunga deposito (PPh final 20%)</t>
  </si>
  <si>
    <t>UU PPh 4(3)(a) — bunga simpanan kena PPh final</t>
  </si>
  <si>
    <t xml:space="preserve">    Selisih penyusutan fiskal &gt; komersial</t>
  </si>
  <si>
    <t>UU PPh 11 — balikan koreksi positif penyusutan lain</t>
  </si>
  <si>
    <t xml:space="preserve">    Super Deduction R&amp;D 250% (tambahan 150% dari Rp 200jt)</t>
  </si>
  <si>
    <t>PMK 72/PMK.03/2020 — 150% tambahan dari beban R&amp;D Rp 200jt</t>
  </si>
  <si>
    <t xml:space="preserve">    Tax holiday atas laba pionir (asumsi: 0 untuk PT ABC)</t>
  </si>
  <si>
    <t>UU HPP 31E / PP 55/2022 — fasilitas pengurangan tarif</t>
  </si>
  <si>
    <t>TOTAL KOREKSI NEGATIF</t>
  </si>
  <si>
    <t>'= jumlah semua koreksi negatif (negatif)</t>
  </si>
  <si>
    <t>CEK KONSISTENSI:</t>
  </si>
  <si>
    <t xml:space="preserve">  Total Koreksi Positif (harus Rp 500jt)</t>
  </si>
  <si>
    <t xml:space="preserve">  Total Koreksi Negatif (harus Rp -1.430jt)</t>
  </si>
  <si>
    <t>REKONSILIASI FISKAL &amp; PERHITUNGAN PPh TERUTANG</t>
  </si>
  <si>
    <t>PT ABC Semesta Raya · FY2025 · Laba Komersial → Laba Kena Pajak → PPh Terutang 22%</t>
  </si>
  <si>
    <t>Formula</t>
  </si>
  <si>
    <t>Laba Sebelum Pajak (KOMERSIAL)</t>
  </si>
  <si>
    <t>'= Laba rugi PSAK sebelum pajak</t>
  </si>
  <si>
    <t>(+) Total Koreksi Positif</t>
  </si>
  <si>
    <t>'= beban non-deductible ditambahkan kembali</t>
  </si>
  <si>
    <t>(−) Total Koreksi Negatif</t>
  </si>
  <si>
    <t>'= pendapatan final / fasilitas dikurangkan</t>
  </si>
  <si>
    <t>LABA KENA PAJAK (FISKAL)</t>
  </si>
  <si>
    <t>'= Laba Komersial + Koreksi Positif − Koreksi Negatif</t>
  </si>
  <si>
    <t>Tarif PPh Badan</t>
  </si>
  <si>
    <t>UU HPP 7/2021 — tarif proporsional 22% (bukan tarif UMKM 0,5% final)</t>
  </si>
  <si>
    <t>PPh BADAN TERUTANG</t>
  </si>
  <si>
    <t>'= Laba Kena Pajak × Tarif 22%</t>
  </si>
  <si>
    <t>Tarif Efektif (PPh ÷ Laba Komersial)</t>
  </si>
  <si>
    <t>&lt; 22% = ada fasilitas/koreksi negatif yang sah; = 22% = tidak ada koreksi</t>
  </si>
  <si>
    <t>VERIFIKASI ANGKA KUNCI</t>
  </si>
  <si>
    <t xml:space="preserve">  Laba Kena Pajak (harus Rp 4.070.000.000)</t>
  </si>
  <si>
    <t xml:space="preserve">  PPh Terutang (harus Rp 895.400.000)</t>
  </si>
  <si>
    <t xml:space="preserve">  Tarif Efektif (harus 17,91%)</t>
  </si>
  <si>
    <t>KREDIT PAJAK &amp; PPh KURANG / (LEBIH) BAYAR</t>
  </si>
  <si>
    <t>PT ABC Semesta Raya · FY2025 · PPh sudah dipotong/disetor yang dapat dikreditkan</t>
  </si>
  <si>
    <t>Jenis Kredit Pajak</t>
  </si>
  <si>
    <t>Dasar / Catatan</t>
  </si>
  <si>
    <t>PPh YANG SUDAH DIPUNGUT DI SUMBER / DISETOR:</t>
  </si>
  <si>
    <t xml:space="preserve">    PPh 22 Impor (dipungut DJBC saat impor)</t>
  </si>
  <si>
    <t>0,5% atau 2,5% dari nilai impor alat kesehatan</t>
  </si>
  <si>
    <t xml:space="preserve">    PPh 23 (dipotong pihak lain atas jasa diterima PT ABC)</t>
  </si>
  <si>
    <t>2% atas jasa training ke RS (Rp 100jt × 2%)</t>
  </si>
  <si>
    <t xml:space="preserve">    PPh 25 (cicilan bulanan PT ABC sendiri)</t>
  </si>
  <si>
    <t>Pasal 25 UU PPh — angsuran PPh Badan bulanan</t>
  </si>
  <si>
    <t>TOTAL KREDIT PAJAK</t>
  </si>
  <si>
    <t>'= jumlah PPh yang dapat dikreditkan</t>
  </si>
  <si>
    <t>PPh KURANG / (LEBIH) BAYAR</t>
  </si>
  <si>
    <t>PPh Badan Terutang</t>
  </si>
  <si>
    <t>'= dari REKONSILIASI</t>
  </si>
  <si>
    <t>(−) Total Kredit Pajak</t>
  </si>
  <si>
    <t>'= PPh yang sudah disetor / dipotong</t>
  </si>
  <si>
    <t>+ = kurang bayar (setor sebelum 30 April); − = lebih bayar (kompensasi/restitusi)</t>
  </si>
  <si>
    <t>Status</t>
  </si>
  <si>
    <t>Lebih bayar → dapat dikompensasi / direstitusi (pasal 17C UU HPP)</t>
  </si>
  <si>
    <t>VERIFIKASI:</t>
  </si>
  <si>
    <t xml:space="preserve">  PPh Kurang Bayar (harus Rp 42.640.000)</t>
  </si>
  <si>
    <t>TAX PLANNING — PERBANDINGAN TIGA SKENARIO</t>
  </si>
  <si>
    <t>PT ABC Semesta Raya · FY2025 · A: Status quo · B: Ekspansi R&amp;D · C: Anak perusahaan tax holiday</t>
  </si>
  <si>
    <t>Skenario A
Status Quo</t>
  </si>
  <si>
    <t>Skenario B
Ekspansi R&amp;D 250%</t>
  </si>
  <si>
    <t>Skenario C
Anak P. Tax Holiday</t>
  </si>
  <si>
    <t>Catatan</t>
  </si>
  <si>
    <t>Laba Komersial (Sebelum Pajak)</t>
  </si>
  <si>
    <t>B: R&amp;D +Rp300jt mengurangi laba. C: laba induk tetap, laba pionir pindah ke anak</t>
  </si>
  <si>
    <t xml:space="preserve">    Koreksi Positif</t>
  </si>
  <si>
    <t>Beban non-deductible tidak berubah</t>
  </si>
  <si>
    <t xml:space="preserve">    Koreksi negatif: Dividen final</t>
  </si>
  <si>
    <t>Fasilitas pasal 24 — tetap</t>
  </si>
  <si>
    <t xml:space="preserve">    Koreksi negatif: Bunga deposito</t>
  </si>
  <si>
    <t>PPh final 20% — tetap</t>
  </si>
  <si>
    <t xml:space="preserve">    Koreksi negatif: Selisih penyusutan</t>
  </si>
  <si>
    <t>Selisih fiskal vs PSAK — tetap</t>
  </si>
  <si>
    <t xml:space="preserve">    Koreksi negatif: Super Deduction R&amp;D 250%</t>
  </si>
  <si>
    <t>B: R&amp;D Rp 500jt → 150% tambahan = Rp 750jt. PMK 72/2020</t>
  </si>
  <si>
    <t xml:space="preserve">    Koreksi negatif: Laba pionir dipindahkan ke anak</t>
  </si>
  <si>
    <t>C: laba pionir keluar dari induk (dipajaki di anak)</t>
  </si>
  <si>
    <t xml:space="preserve">    Total Koreksi Negatif</t>
  </si>
  <si>
    <t>'= jumlah semua koreksi negatif</t>
  </si>
  <si>
    <t>LABA KENAL PAJAK (INDUK)</t>
  </si>
  <si>
    <t>'= Laba Komersial + Koreksi Positif + Koreksi Negatif</t>
  </si>
  <si>
    <t>Tarif PPh Badan (induk)</t>
  </si>
  <si>
    <t>UU HPP 7/2021 — tarif tunggal 22% (input biru, dapat diubah)</t>
  </si>
  <si>
    <t>Tarif efektif anak perusahaan (tax holiday)</t>
  </si>
  <si>
    <t>C: pengurangan tarif 50% → efektif 11% (PP 55/2022)</t>
  </si>
  <si>
    <t>Laba pionir di anak perusahaan</t>
  </si>
  <si>
    <t>C: laba Rp 1M dipajaki terpisah di anak</t>
  </si>
  <si>
    <t xml:space="preserve">    PPh Terutang Induk (22%)</t>
  </si>
  <si>
    <t>'= Laba Fiskal Induk × 22%</t>
  </si>
  <si>
    <t xml:space="preserve">    PPh Anak Perusahaan (tax holiday)</t>
  </si>
  <si>
    <t>'= Laba Anak × Tarif Anak</t>
  </si>
  <si>
    <t>PPh TERUTANG TOTAL (GRUP)</t>
  </si>
  <si>
    <t>'= PPh Induk + PPh Anak</t>
  </si>
  <si>
    <t>Tarif Efektif Gabungan (PPh ÷ Laba Komersial)</t>
  </si>
  <si>
    <t>&lt; 22% = ada fasilitas/koreksi negatif yang sah</t>
  </si>
  <si>
    <t>VERIFIKASI vs ARTIKEL (laba fiskal, PPh, tarif efektif)</t>
  </si>
  <si>
    <t xml:space="preserve">  Laba Fiskal A (Rp 4,07M) / B (Rp 3,32M) / C induk (Rp 3,07M)</t>
  </si>
  <si>
    <t>A: Rp 4.070.000.000 · B: Rp 3.320.000.000 · C: Rp 3.070.000.000</t>
  </si>
  <si>
    <t xml:space="preserve">  PPh Total A (Rp 895,4M) / B (Rp 730,4M) / C (Rp 785,4M)</t>
  </si>
  <si>
    <t>A: Rp 895.400.000 · B: Rp 730.400.000 · C: Rp 785.400.000</t>
  </si>
  <si>
    <t xml:space="preserve">  Tarif Efektif A (17,91%) / B (15,54%) / C (15,71%)</t>
  </si>
  <si>
    <t>Skenario paling hemat pajak: B (R&amp;D) atau C (tax holiday)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</si>
</sst>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;[Red]&quot;(Rp&quot;#,##0&quot;)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4"/>
  <sheetViews>
    <sheetView showGridLines="0" tabSelected="1" workbookViewId="0"/>
  </sheetViews>
  <sheetFormatPr defaultRowHeight="15" x14ac:dyDescent="0.25"/>
  <cols>
    <col min="1" max="1" width="3" customWidth="1"/>
    <col min="2" max="2" width="28" customWidth="1"/>
    <col min="3" max="3" width="80" customWidth="1"/>
  </cols>
  <sheetData>
    <row r="2" spans="2:3" ht="32.1" customHeight="1" x14ac:dyDescent="0.25">
      <c r="B2" s="24" t="s">
        <v>0</v>
      </c>
      <c r="C2" s="23"/>
    </row>
    <row r="3" spans="2:3" x14ac:dyDescent="0.25">
      <c r="B3" s="26" t="s">
        <v>1</v>
      </c>
      <c r="C3" s="23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2" spans="2:3" x14ac:dyDescent="0.25">
      <c r="B12" s="1" t="s">
        <v>13</v>
      </c>
    </row>
    <row r="13" spans="2:3" x14ac:dyDescent="0.25">
      <c r="B13" s="4" t="s">
        <v>14</v>
      </c>
      <c r="C13" s="3" t="s">
        <v>15</v>
      </c>
    </row>
    <row r="14" spans="2:3" x14ac:dyDescent="0.25">
      <c r="B14" s="3" t="s">
        <v>16</v>
      </c>
      <c r="C14" s="3" t="s">
        <v>17</v>
      </c>
    </row>
    <row r="15" spans="2:3" x14ac:dyDescent="0.25">
      <c r="B15" s="5" t="s">
        <v>18</v>
      </c>
      <c r="C15" s="3" t="s">
        <v>19</v>
      </c>
    </row>
    <row r="17" spans="2:3" ht="45" x14ac:dyDescent="0.25">
      <c r="B17" s="1" t="s">
        <v>20</v>
      </c>
    </row>
    <row r="18" spans="2:3" x14ac:dyDescent="0.25">
      <c r="B18" s="22" t="s">
        <v>21</v>
      </c>
      <c r="C18" s="23"/>
    </row>
    <row r="19" spans="2:3" x14ac:dyDescent="0.25">
      <c r="B19" s="22" t="s">
        <v>22</v>
      </c>
      <c r="C19" s="23"/>
    </row>
    <row r="20" spans="2:3" x14ac:dyDescent="0.25">
      <c r="B20" s="22" t="s">
        <v>23</v>
      </c>
      <c r="C20" s="23"/>
    </row>
    <row r="21" spans="2:3" x14ac:dyDescent="0.25">
      <c r="B21" s="22" t="s">
        <v>24</v>
      </c>
      <c r="C21" s="23"/>
    </row>
    <row r="22" spans="2:3" x14ac:dyDescent="0.25">
      <c r="B22" s="22" t="s">
        <v>25</v>
      </c>
      <c r="C22" s="23"/>
    </row>
    <row r="24" spans="2:3" x14ac:dyDescent="0.25">
      <c r="B24" s="25" t="s">
        <v>26</v>
      </c>
      <c r="C24" s="23"/>
    </row>
  </sheetData>
  <mergeCells count="8">
    <mergeCell ref="B21:C21"/>
    <mergeCell ref="B2:C2"/>
    <mergeCell ref="B24:C24"/>
    <mergeCell ref="B3:C3"/>
    <mergeCell ref="B19:C19"/>
    <mergeCell ref="B20:C20"/>
    <mergeCell ref="B22:C22"/>
    <mergeCell ref="B18:C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8" customWidth="1"/>
    <col min="3" max="3" width="22" customWidth="1"/>
    <col min="4" max="4" width="55" customWidth="1"/>
  </cols>
  <sheetData>
    <row r="2" spans="2:4" ht="26.1" customHeight="1" x14ac:dyDescent="0.25">
      <c r="B2" s="24" t="s">
        <v>27</v>
      </c>
      <c r="C2" s="23"/>
      <c r="D2" s="23"/>
    </row>
    <row r="3" spans="2:4" x14ac:dyDescent="0.25">
      <c r="B3" s="26" t="s">
        <v>28</v>
      </c>
      <c r="C3" s="23"/>
      <c r="D3" s="23"/>
    </row>
    <row r="5" spans="2:4" x14ac:dyDescent="0.25">
      <c r="B5" s="5" t="s">
        <v>29</v>
      </c>
      <c r="C5" s="5" t="s">
        <v>30</v>
      </c>
      <c r="D5" s="5" t="s">
        <v>31</v>
      </c>
    </row>
    <row r="6" spans="2:4" x14ac:dyDescent="0.25">
      <c r="B6" s="7" t="s">
        <v>32</v>
      </c>
      <c r="C6" s="8"/>
      <c r="D6" s="8"/>
    </row>
    <row r="7" spans="2:4" x14ac:dyDescent="0.25">
      <c r="B7" s="9" t="s">
        <v>33</v>
      </c>
      <c r="C7" s="10">
        <v>45000000000</v>
      </c>
      <c r="D7" s="11" t="s">
        <v>34</v>
      </c>
    </row>
    <row r="8" spans="2:4" x14ac:dyDescent="0.25">
      <c r="B8" s="9" t="s">
        <v>35</v>
      </c>
      <c r="C8" s="10">
        <v>1000000000</v>
      </c>
      <c r="D8" s="11" t="s">
        <v>36</v>
      </c>
    </row>
    <row r="9" spans="2:4" x14ac:dyDescent="0.25">
      <c r="B9" s="9" t="s">
        <v>37</v>
      </c>
      <c r="C9" s="10">
        <v>50000000</v>
      </c>
      <c r="D9" s="11" t="s">
        <v>38</v>
      </c>
    </row>
    <row r="10" spans="2:4" x14ac:dyDescent="0.25">
      <c r="B10" s="9" t="s">
        <v>39</v>
      </c>
      <c r="C10" s="10">
        <v>0</v>
      </c>
      <c r="D10" s="11" t="s">
        <v>40</v>
      </c>
    </row>
    <row r="11" spans="2:4" x14ac:dyDescent="0.25">
      <c r="B11" s="12" t="s">
        <v>41</v>
      </c>
      <c r="C11" s="13">
        <f>SUM(C7:C10)</f>
        <v>46050000000</v>
      </c>
      <c r="D11" s="14" t="s">
        <v>42</v>
      </c>
    </row>
    <row r="12" spans="2:4" x14ac:dyDescent="0.25">
      <c r="B12" s="7" t="s">
        <v>43</v>
      </c>
      <c r="C12" s="8"/>
      <c r="D12" s="8"/>
    </row>
    <row r="13" spans="2:4" x14ac:dyDescent="0.25">
      <c r="B13" s="9" t="s">
        <v>44</v>
      </c>
      <c r="C13" s="10">
        <v>-35000000000</v>
      </c>
      <c r="D13" s="11" t="s">
        <v>45</v>
      </c>
    </row>
    <row r="14" spans="2:4" x14ac:dyDescent="0.25">
      <c r="B14" s="12" t="s">
        <v>46</v>
      </c>
      <c r="C14" s="13">
        <f>C11+C13</f>
        <v>11050000000</v>
      </c>
      <c r="D14" s="14" t="s">
        <v>47</v>
      </c>
    </row>
    <row r="15" spans="2:4" x14ac:dyDescent="0.25">
      <c r="B15" s="7" t="s">
        <v>48</v>
      </c>
      <c r="C15" s="8"/>
      <c r="D15" s="8"/>
    </row>
    <row r="16" spans="2:4" x14ac:dyDescent="0.25">
      <c r="B16" s="9" t="s">
        <v>49</v>
      </c>
      <c r="C16" s="10">
        <v>-2000000000</v>
      </c>
      <c r="D16" s="11" t="s">
        <v>50</v>
      </c>
    </row>
    <row r="17" spans="2:4" x14ac:dyDescent="0.25">
      <c r="B17" s="9" t="s">
        <v>51</v>
      </c>
      <c r="C17" s="10">
        <v>-400000000</v>
      </c>
      <c r="D17" s="11" t="s">
        <v>52</v>
      </c>
    </row>
    <row r="18" spans="2:4" x14ac:dyDescent="0.25">
      <c r="B18" s="9" t="s">
        <v>53</v>
      </c>
      <c r="C18" s="10">
        <v>-200000000</v>
      </c>
      <c r="D18" s="11" t="s">
        <v>54</v>
      </c>
    </row>
    <row r="19" spans="2:4" x14ac:dyDescent="0.25">
      <c r="B19" s="9" t="s">
        <v>55</v>
      </c>
      <c r="C19" s="10">
        <v>-1500000000</v>
      </c>
      <c r="D19" s="11" t="s">
        <v>56</v>
      </c>
    </row>
    <row r="20" spans="2:4" x14ac:dyDescent="0.25">
      <c r="B20" s="9" t="s">
        <v>57</v>
      </c>
      <c r="C20" s="10">
        <v>-800000000</v>
      </c>
      <c r="D20" s="11" t="s">
        <v>58</v>
      </c>
    </row>
    <row r="21" spans="2:4" x14ac:dyDescent="0.25">
      <c r="B21" s="9" t="s">
        <v>59</v>
      </c>
      <c r="C21" s="10">
        <v>-670000000</v>
      </c>
      <c r="D21" s="11" t="s">
        <v>60</v>
      </c>
    </row>
    <row r="22" spans="2:4" x14ac:dyDescent="0.25">
      <c r="B22" s="9" t="s">
        <v>61</v>
      </c>
      <c r="C22" s="10">
        <v>-20000000</v>
      </c>
      <c r="D22" s="11" t="s">
        <v>62</v>
      </c>
    </row>
    <row r="23" spans="2:4" x14ac:dyDescent="0.25">
      <c r="B23" s="9" t="s">
        <v>63</v>
      </c>
      <c r="C23" s="10">
        <v>-35000000</v>
      </c>
      <c r="D23" s="11" t="s">
        <v>64</v>
      </c>
    </row>
    <row r="24" spans="2:4" x14ac:dyDescent="0.25">
      <c r="B24" s="9" t="s">
        <v>65</v>
      </c>
      <c r="C24" s="10">
        <v>-30000000</v>
      </c>
      <c r="D24" s="11" t="s">
        <v>62</v>
      </c>
    </row>
    <row r="25" spans="2:4" x14ac:dyDescent="0.25">
      <c r="B25" s="9" t="s">
        <v>66</v>
      </c>
      <c r="C25" s="10">
        <v>-65000000</v>
      </c>
      <c r="D25" s="11" t="s">
        <v>67</v>
      </c>
    </row>
    <row r="26" spans="2:4" x14ac:dyDescent="0.25">
      <c r="B26" s="9" t="s">
        <v>68</v>
      </c>
      <c r="C26" s="10">
        <v>-80000000</v>
      </c>
      <c r="D26" s="11" t="s">
        <v>69</v>
      </c>
    </row>
    <row r="27" spans="2:4" x14ac:dyDescent="0.25">
      <c r="B27" s="12" t="s">
        <v>70</v>
      </c>
      <c r="C27" s="13">
        <f>SUM(C16:C26)</f>
        <v>-5800000000</v>
      </c>
      <c r="D27" s="14" t="s">
        <v>71</v>
      </c>
    </row>
    <row r="28" spans="2:4" x14ac:dyDescent="0.25">
      <c r="B28" s="7" t="s">
        <v>72</v>
      </c>
      <c r="C28" s="8"/>
      <c r="D28" s="8"/>
    </row>
    <row r="29" spans="2:4" x14ac:dyDescent="0.25">
      <c r="B29" s="9" t="s">
        <v>73</v>
      </c>
      <c r="C29" s="10">
        <v>-250000000</v>
      </c>
      <c r="D29" s="11" t="s">
        <v>74</v>
      </c>
    </row>
    <row r="30" spans="2:4" x14ac:dyDescent="0.25">
      <c r="B30" s="12" t="s">
        <v>75</v>
      </c>
      <c r="C30" s="13">
        <f>C14+C27+C29</f>
        <v>5000000000</v>
      </c>
      <c r="D30" s="14" t="s">
        <v>76</v>
      </c>
    </row>
  </sheetData>
  <mergeCells count="2">
    <mergeCell ref="B3:D3"/>
    <mergeCell ref="B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6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52" customWidth="1"/>
    <col min="3" max="3" width="22" customWidth="1"/>
    <col min="4" max="4" width="55" customWidth="1"/>
  </cols>
  <sheetData>
    <row r="2" spans="2:4" ht="26.1" customHeight="1" x14ac:dyDescent="0.25">
      <c r="B2" s="24" t="s">
        <v>77</v>
      </c>
      <c r="C2" s="23"/>
      <c r="D2" s="23"/>
    </row>
    <row r="3" spans="2:4" x14ac:dyDescent="0.25">
      <c r="B3" s="26" t="s">
        <v>78</v>
      </c>
      <c r="C3" s="23"/>
      <c r="D3" s="23"/>
    </row>
    <row r="5" spans="2:4" x14ac:dyDescent="0.25">
      <c r="B5" s="5" t="s">
        <v>79</v>
      </c>
      <c r="C5" s="5" t="s">
        <v>80</v>
      </c>
      <c r="D5" s="5" t="s">
        <v>81</v>
      </c>
    </row>
    <row r="6" spans="2:4" x14ac:dyDescent="0.25">
      <c r="B6" s="27" t="s">
        <v>82</v>
      </c>
      <c r="C6" s="28"/>
      <c r="D6" s="28"/>
    </row>
    <row r="7" spans="2:4" x14ac:dyDescent="0.25">
      <c r="B7" s="9" t="s">
        <v>83</v>
      </c>
      <c r="C7" s="10">
        <v>20000000</v>
      </c>
      <c r="D7" s="11" t="s">
        <v>84</v>
      </c>
    </row>
    <row r="8" spans="2:4" x14ac:dyDescent="0.25">
      <c r="B8" s="9" t="s">
        <v>85</v>
      </c>
      <c r="C8" s="10">
        <v>35000000</v>
      </c>
      <c r="D8" s="11" t="s">
        <v>86</v>
      </c>
    </row>
    <row r="9" spans="2:4" x14ac:dyDescent="0.25">
      <c r="B9" s="9" t="s">
        <v>87</v>
      </c>
      <c r="C9" s="10">
        <v>30000000</v>
      </c>
      <c r="D9" s="11" t="s">
        <v>88</v>
      </c>
    </row>
    <row r="10" spans="2:4" x14ac:dyDescent="0.25">
      <c r="B10" s="9" t="s">
        <v>89</v>
      </c>
      <c r="C10" s="10">
        <v>150000000</v>
      </c>
      <c r="D10" s="11" t="s">
        <v>90</v>
      </c>
    </row>
    <row r="11" spans="2:4" x14ac:dyDescent="0.25">
      <c r="B11" s="9" t="s">
        <v>91</v>
      </c>
      <c r="C11" s="10">
        <v>65000000</v>
      </c>
      <c r="D11" s="11" t="s">
        <v>92</v>
      </c>
    </row>
    <row r="12" spans="2:4" x14ac:dyDescent="0.25">
      <c r="B12" s="9" t="s">
        <v>93</v>
      </c>
      <c r="C12" s="10">
        <v>80000000</v>
      </c>
      <c r="D12" s="11" t="s">
        <v>94</v>
      </c>
    </row>
    <row r="13" spans="2:4" x14ac:dyDescent="0.25">
      <c r="B13" s="9" t="s">
        <v>95</v>
      </c>
      <c r="C13" s="10">
        <v>120000000</v>
      </c>
      <c r="D13" s="11" t="s">
        <v>96</v>
      </c>
    </row>
    <row r="14" spans="2:4" x14ac:dyDescent="0.25">
      <c r="B14" s="9" t="s">
        <v>97</v>
      </c>
      <c r="C14" s="10">
        <v>0</v>
      </c>
      <c r="D14" s="11" t="s">
        <v>98</v>
      </c>
    </row>
    <row r="15" spans="2:4" x14ac:dyDescent="0.25">
      <c r="B15" s="12" t="s">
        <v>99</v>
      </c>
      <c r="C15" s="13">
        <f>SUM(C7:C14)</f>
        <v>500000000</v>
      </c>
      <c r="D15" s="14" t="s">
        <v>100</v>
      </c>
    </row>
    <row r="16" spans="2:4" x14ac:dyDescent="0.25">
      <c r="B16" s="27" t="s">
        <v>101</v>
      </c>
      <c r="C16" s="28"/>
      <c r="D16" s="28"/>
    </row>
    <row r="17" spans="2:4" ht="25.5" x14ac:dyDescent="0.25">
      <c r="B17" s="9" t="s">
        <v>102</v>
      </c>
      <c r="C17" s="10">
        <v>-1000000000</v>
      </c>
      <c r="D17" s="11" t="s">
        <v>103</v>
      </c>
    </row>
    <row r="18" spans="2:4" x14ac:dyDescent="0.25">
      <c r="B18" s="9" t="s">
        <v>104</v>
      </c>
      <c r="C18" s="10">
        <v>-50000000</v>
      </c>
      <c r="D18" s="11" t="s">
        <v>105</v>
      </c>
    </row>
    <row r="19" spans="2:4" x14ac:dyDescent="0.25">
      <c r="B19" s="9" t="s">
        <v>106</v>
      </c>
      <c r="C19" s="10">
        <v>-80000000</v>
      </c>
      <c r="D19" s="11" t="s">
        <v>107</v>
      </c>
    </row>
    <row r="20" spans="2:4" ht="30" x14ac:dyDescent="0.25">
      <c r="B20" s="9" t="s">
        <v>108</v>
      </c>
      <c r="C20" s="10">
        <v>-300000000</v>
      </c>
      <c r="D20" s="11" t="s">
        <v>109</v>
      </c>
    </row>
    <row r="21" spans="2:4" x14ac:dyDescent="0.25">
      <c r="B21" s="9" t="s">
        <v>110</v>
      </c>
      <c r="C21" s="10">
        <v>0</v>
      </c>
      <c r="D21" s="11" t="s">
        <v>111</v>
      </c>
    </row>
    <row r="22" spans="2:4" x14ac:dyDescent="0.25">
      <c r="B22" s="12" t="s">
        <v>112</v>
      </c>
      <c r="C22" s="13">
        <f>SUM(C17:C21)</f>
        <v>-1430000000</v>
      </c>
      <c r="D22" s="14" t="s">
        <v>113</v>
      </c>
    </row>
    <row r="24" spans="2:4" x14ac:dyDescent="0.25">
      <c r="B24" s="1" t="s">
        <v>114</v>
      </c>
    </row>
    <row r="25" spans="2:4" x14ac:dyDescent="0.25">
      <c r="B25" s="6" t="s">
        <v>115</v>
      </c>
      <c r="C25" s="15">
        <f>C15</f>
        <v>500000000</v>
      </c>
      <c r="D25" s="16" t="str">
        <f>IF(ABS(C25-500000000)&lt;1,"✓ COCOK","✗ PERIKSA INPUT")</f>
        <v>✓ COCOK</v>
      </c>
    </row>
    <row r="26" spans="2:4" x14ac:dyDescent="0.25">
      <c r="B26" s="6" t="s">
        <v>116</v>
      </c>
      <c r="C26" s="15">
        <f>C22</f>
        <v>-1430000000</v>
      </c>
      <c r="D26" s="16" t="str">
        <f>IF(ABS(C26+1430000000)&lt;1,"✓ COCOK","✗ PERIKSA INPUT")</f>
        <v>✓ COCOK</v>
      </c>
    </row>
  </sheetData>
  <mergeCells count="4">
    <mergeCell ref="B16:D16"/>
    <mergeCell ref="B6:D6"/>
    <mergeCell ref="B3:D3"/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7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52" customWidth="1"/>
    <col min="3" max="3" width="24" customWidth="1"/>
    <col min="4" max="4" width="55" customWidth="1"/>
  </cols>
  <sheetData>
    <row r="2" spans="2:4" ht="26.1" customHeight="1" x14ac:dyDescent="0.25">
      <c r="B2" s="24" t="s">
        <v>117</v>
      </c>
      <c r="C2" s="23"/>
      <c r="D2" s="23"/>
    </row>
    <row r="3" spans="2:4" x14ac:dyDescent="0.25">
      <c r="B3" s="26" t="s">
        <v>118</v>
      </c>
      <c r="C3" s="23"/>
      <c r="D3" s="23"/>
    </row>
    <row r="5" spans="2:4" x14ac:dyDescent="0.25">
      <c r="B5" s="5" t="s">
        <v>29</v>
      </c>
      <c r="C5" s="5" t="s">
        <v>30</v>
      </c>
      <c r="D5" s="5" t="s">
        <v>119</v>
      </c>
    </row>
    <row r="6" spans="2:4" x14ac:dyDescent="0.25">
      <c r="B6" s="16" t="s">
        <v>120</v>
      </c>
      <c r="C6" s="17">
        <f>INPUT_KOMERSIAL!C30</f>
        <v>5000000000</v>
      </c>
      <c r="D6" s="11" t="s">
        <v>121</v>
      </c>
    </row>
    <row r="7" spans="2:4" x14ac:dyDescent="0.25">
      <c r="B7" s="3" t="s">
        <v>122</v>
      </c>
      <c r="C7" s="15">
        <f>KOREKSI_FISKAL!C15</f>
        <v>500000000</v>
      </c>
      <c r="D7" s="11" t="s">
        <v>123</v>
      </c>
    </row>
    <row r="8" spans="2:4" x14ac:dyDescent="0.25">
      <c r="B8" s="3" t="s">
        <v>124</v>
      </c>
      <c r="C8" s="15">
        <f>-KOREKSI_FISKAL!C22</f>
        <v>1430000000</v>
      </c>
      <c r="D8" s="11" t="s">
        <v>125</v>
      </c>
    </row>
    <row r="9" spans="2:4" x14ac:dyDescent="0.25">
      <c r="B9" s="12" t="s">
        <v>126</v>
      </c>
      <c r="C9" s="13">
        <f>C6+C7-C8</f>
        <v>4070000000</v>
      </c>
      <c r="D9" s="14" t="s">
        <v>127</v>
      </c>
    </row>
    <row r="10" spans="2:4" ht="25.5" x14ac:dyDescent="0.25">
      <c r="B10" s="9" t="s">
        <v>128</v>
      </c>
      <c r="C10" s="18">
        <v>0.22</v>
      </c>
      <c r="D10" s="11" t="s">
        <v>129</v>
      </c>
    </row>
    <row r="11" spans="2:4" x14ac:dyDescent="0.25">
      <c r="B11" s="12" t="s">
        <v>130</v>
      </c>
      <c r="C11" s="13">
        <f>C9*C10</f>
        <v>895400000</v>
      </c>
      <c r="D11" s="14" t="s">
        <v>131</v>
      </c>
    </row>
    <row r="12" spans="2:4" ht="25.5" x14ac:dyDescent="0.25">
      <c r="B12" s="1" t="s">
        <v>132</v>
      </c>
      <c r="C12" s="19">
        <f>C11/C6</f>
        <v>0.17907999999999999</v>
      </c>
      <c r="D12" s="11" t="s">
        <v>133</v>
      </c>
    </row>
    <row r="14" spans="2:4" x14ac:dyDescent="0.25">
      <c r="B14" s="24" t="s">
        <v>134</v>
      </c>
      <c r="C14" s="23"/>
      <c r="D14" s="23"/>
    </row>
    <row r="15" spans="2:4" x14ac:dyDescent="0.25">
      <c r="B15" s="6" t="s">
        <v>135</v>
      </c>
      <c r="C15" s="15">
        <f>C9</f>
        <v>4070000000</v>
      </c>
      <c r="D15" s="16" t="str">
        <f>IF(ABS(C15-4070000000)&lt;1,"✓ COCOK","✗ PERIKSA INPUT")</f>
        <v>✓ COCOK</v>
      </c>
    </row>
    <row r="16" spans="2:4" x14ac:dyDescent="0.25">
      <c r="B16" s="6" t="s">
        <v>136</v>
      </c>
      <c r="C16" s="15">
        <f>C11</f>
        <v>895400000</v>
      </c>
      <c r="D16" s="16" t="str">
        <f>IF(ABS(C16-895400000)&lt;1,"✓ COCOK","✗ PERIKSA INPUT")</f>
        <v>✓ COCOK</v>
      </c>
    </row>
    <row r="17" spans="2:4" x14ac:dyDescent="0.25">
      <c r="B17" s="6" t="s">
        <v>137</v>
      </c>
      <c r="C17" s="20">
        <f>C12</f>
        <v>0.17907999999999999</v>
      </c>
      <c r="D17" s="16" t="str">
        <f>IF(ABS(C17-0.17908)&lt;0.0001,"✓ COCOK","✗ PERIKSA INPUT")</f>
        <v>✓ COCOK</v>
      </c>
    </row>
  </sheetData>
  <mergeCells count="3">
    <mergeCell ref="B14:D14"/>
    <mergeCell ref="B3:D3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9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52" customWidth="1"/>
    <col min="3" max="3" width="24" customWidth="1"/>
    <col min="4" max="4" width="55" customWidth="1"/>
  </cols>
  <sheetData>
    <row r="2" spans="2:4" ht="26.1" customHeight="1" x14ac:dyDescent="0.25">
      <c r="B2" s="24" t="s">
        <v>138</v>
      </c>
      <c r="C2" s="23"/>
      <c r="D2" s="23"/>
    </row>
    <row r="3" spans="2:4" x14ac:dyDescent="0.25">
      <c r="B3" s="26" t="s">
        <v>139</v>
      </c>
      <c r="C3" s="23"/>
      <c r="D3" s="23"/>
    </row>
    <row r="5" spans="2:4" x14ac:dyDescent="0.25">
      <c r="B5" s="5" t="s">
        <v>140</v>
      </c>
      <c r="C5" s="5" t="s">
        <v>80</v>
      </c>
      <c r="D5" s="5" t="s">
        <v>141</v>
      </c>
    </row>
    <row r="6" spans="2:4" x14ac:dyDescent="0.25">
      <c r="B6" s="7" t="s">
        <v>142</v>
      </c>
      <c r="C6" s="8"/>
      <c r="D6" s="8"/>
    </row>
    <row r="7" spans="2:4" x14ac:dyDescent="0.25">
      <c r="B7" s="9" t="s">
        <v>143</v>
      </c>
      <c r="C7" s="10">
        <v>250000000</v>
      </c>
      <c r="D7" s="11" t="s">
        <v>144</v>
      </c>
    </row>
    <row r="8" spans="2:4" x14ac:dyDescent="0.25">
      <c r="B8" s="9" t="s">
        <v>145</v>
      </c>
      <c r="C8" s="10">
        <v>2000000</v>
      </c>
      <c r="D8" s="11" t="s">
        <v>146</v>
      </c>
    </row>
    <row r="9" spans="2:4" x14ac:dyDescent="0.25">
      <c r="B9" s="9" t="s">
        <v>147</v>
      </c>
      <c r="C9" s="10">
        <v>600000000</v>
      </c>
      <c r="D9" s="11" t="s">
        <v>148</v>
      </c>
    </row>
    <row r="10" spans="2:4" x14ac:dyDescent="0.25">
      <c r="B10" s="12" t="s">
        <v>149</v>
      </c>
      <c r="C10" s="13">
        <f>SUM(C7:C9)</f>
        <v>852000000</v>
      </c>
      <c r="D10" s="14" t="s">
        <v>150</v>
      </c>
    </row>
    <row r="12" spans="2:4" x14ac:dyDescent="0.25">
      <c r="B12" s="24" t="s">
        <v>151</v>
      </c>
      <c r="C12" s="23"/>
      <c r="D12" s="23"/>
    </row>
    <row r="13" spans="2:4" x14ac:dyDescent="0.25">
      <c r="B13" s="1" t="s">
        <v>152</v>
      </c>
      <c r="C13" s="17">
        <f>REKONSILIASI!C11</f>
        <v>895400000</v>
      </c>
      <c r="D13" s="11" t="s">
        <v>153</v>
      </c>
    </row>
    <row r="14" spans="2:4" x14ac:dyDescent="0.25">
      <c r="B14" s="1" t="s">
        <v>154</v>
      </c>
      <c r="C14" s="17">
        <f>-C10</f>
        <v>-852000000</v>
      </c>
      <c r="D14" s="11" t="s">
        <v>155</v>
      </c>
    </row>
    <row r="15" spans="2:4" ht="25.5" x14ac:dyDescent="0.25">
      <c r="B15" s="12" t="s">
        <v>151</v>
      </c>
      <c r="C15" s="13">
        <f>C13+C14</f>
        <v>43400000</v>
      </c>
      <c r="D15" s="14" t="s">
        <v>156</v>
      </c>
    </row>
    <row r="16" spans="2:4" x14ac:dyDescent="0.25">
      <c r="B16" s="1" t="s">
        <v>157</v>
      </c>
      <c r="C16" s="21" t="str">
        <f>IF(C15&gt;0,"KURANG BAYAR",IF(C15&lt;0,"LEBIH BAYAR","NIHIL"))</f>
        <v>KURANG BAYAR</v>
      </c>
      <c r="D16" s="11" t="s">
        <v>158</v>
      </c>
    </row>
    <row r="18" spans="2:4" x14ac:dyDescent="0.25">
      <c r="B18" s="1" t="s">
        <v>159</v>
      </c>
    </row>
    <row r="19" spans="2:4" x14ac:dyDescent="0.25">
      <c r="B19" s="6" t="s">
        <v>160</v>
      </c>
      <c r="C19" s="15">
        <f>C15</f>
        <v>43400000</v>
      </c>
      <c r="D19" s="16" t="str">
        <f>IF(ABS(C19-43400000)&lt;1,"✓ COCOK","✗ PERIKSA INPUT")</f>
        <v>✓ COCOK</v>
      </c>
    </row>
  </sheetData>
  <mergeCells count="3">
    <mergeCell ref="B12:D12"/>
    <mergeCell ref="B3:D3"/>
    <mergeCell ref="B2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26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8" customWidth="1"/>
    <col min="3" max="5" width="22" customWidth="1"/>
    <col min="6" max="6" width="50" customWidth="1"/>
  </cols>
  <sheetData>
    <row r="2" spans="2:6" ht="26.1" customHeight="1" x14ac:dyDescent="0.25">
      <c r="B2" s="24" t="s">
        <v>161</v>
      </c>
      <c r="C2" s="23"/>
      <c r="D2" s="23"/>
      <c r="E2" s="23"/>
      <c r="F2" s="23"/>
    </row>
    <row r="3" spans="2:6" x14ac:dyDescent="0.25">
      <c r="B3" s="26" t="s">
        <v>162</v>
      </c>
      <c r="C3" s="23"/>
      <c r="D3" s="23"/>
      <c r="E3" s="23"/>
      <c r="F3" s="23"/>
    </row>
    <row r="5" spans="2:6" ht="32.1" customHeight="1" x14ac:dyDescent="0.25">
      <c r="B5" s="5" t="s">
        <v>29</v>
      </c>
      <c r="C5" s="5" t="s">
        <v>163</v>
      </c>
      <c r="D5" s="5" t="s">
        <v>164</v>
      </c>
      <c r="E5" s="5" t="s">
        <v>165</v>
      </c>
      <c r="F5" s="5" t="s">
        <v>166</v>
      </c>
    </row>
    <row r="6" spans="2:6" ht="25.5" x14ac:dyDescent="0.25">
      <c r="B6" s="16" t="s">
        <v>167</v>
      </c>
      <c r="C6" s="17">
        <f>INPUT_KOMERSIAL!C30</f>
        <v>5000000000</v>
      </c>
      <c r="D6" s="17">
        <v>4700000000</v>
      </c>
      <c r="E6" s="17">
        <v>5000000000</v>
      </c>
      <c r="F6" s="11" t="s">
        <v>168</v>
      </c>
    </row>
    <row r="7" spans="2:6" x14ac:dyDescent="0.25">
      <c r="B7" s="9" t="s">
        <v>169</v>
      </c>
      <c r="C7" s="10">
        <f>KOREKSI_FISKAL!C15</f>
        <v>500000000</v>
      </c>
      <c r="D7" s="10">
        <v>500000000</v>
      </c>
      <c r="E7" s="10">
        <v>500000000</v>
      </c>
      <c r="F7" s="11" t="s">
        <v>170</v>
      </c>
    </row>
    <row r="8" spans="2:6" x14ac:dyDescent="0.25">
      <c r="B8" s="9" t="s">
        <v>171</v>
      </c>
      <c r="C8" s="10">
        <f>KOREKSI_FISKAL!C17</f>
        <v>-1000000000</v>
      </c>
      <c r="D8" s="10">
        <v>-1000000000</v>
      </c>
      <c r="E8" s="10">
        <v>-1000000000</v>
      </c>
      <c r="F8" s="11" t="s">
        <v>172</v>
      </c>
    </row>
    <row r="9" spans="2:6" x14ac:dyDescent="0.25">
      <c r="B9" s="9" t="s">
        <v>173</v>
      </c>
      <c r="C9" s="10">
        <f>KOREKSI_FISKAL!C18</f>
        <v>-50000000</v>
      </c>
      <c r="D9" s="10">
        <v>-50000000</v>
      </c>
      <c r="E9" s="10">
        <v>-50000000</v>
      </c>
      <c r="F9" s="11" t="s">
        <v>174</v>
      </c>
    </row>
    <row r="10" spans="2:6" x14ac:dyDescent="0.25">
      <c r="B10" s="9" t="s">
        <v>175</v>
      </c>
      <c r="C10" s="10">
        <f>KOREKSI_FISKAL!C19</f>
        <v>-80000000</v>
      </c>
      <c r="D10" s="10">
        <v>-80000000</v>
      </c>
      <c r="E10" s="10">
        <v>-80000000</v>
      </c>
      <c r="F10" s="11" t="s">
        <v>176</v>
      </c>
    </row>
    <row r="11" spans="2:6" x14ac:dyDescent="0.25">
      <c r="B11" s="9" t="s">
        <v>177</v>
      </c>
      <c r="C11" s="10">
        <f>KOREKSI_FISKAL!C20</f>
        <v>-300000000</v>
      </c>
      <c r="D11" s="10">
        <v>-750000000</v>
      </c>
      <c r="E11" s="10">
        <v>-300000000</v>
      </c>
      <c r="F11" s="11" t="s">
        <v>178</v>
      </c>
    </row>
    <row r="12" spans="2:6" x14ac:dyDescent="0.25">
      <c r="B12" s="9" t="s">
        <v>179</v>
      </c>
      <c r="C12" s="10">
        <v>0</v>
      </c>
      <c r="D12" s="10">
        <v>0</v>
      </c>
      <c r="E12" s="10">
        <v>-1000000000</v>
      </c>
      <c r="F12" s="11" t="s">
        <v>180</v>
      </c>
    </row>
    <row r="13" spans="2:6" x14ac:dyDescent="0.25">
      <c r="B13" s="16" t="s">
        <v>181</v>
      </c>
      <c r="C13" s="17">
        <f>SUM(C8:C12)</f>
        <v>-1430000000</v>
      </c>
      <c r="D13" s="17">
        <f>SUM(D8:D12)</f>
        <v>-1880000000</v>
      </c>
      <c r="E13" s="17">
        <f>SUM(E8:E12)</f>
        <v>-2430000000</v>
      </c>
      <c r="F13" s="11" t="s">
        <v>182</v>
      </c>
    </row>
    <row r="14" spans="2:6" x14ac:dyDescent="0.25">
      <c r="B14" s="12" t="s">
        <v>183</v>
      </c>
      <c r="C14" s="13">
        <f>C6+C7-(-C13)</f>
        <v>4070000000</v>
      </c>
      <c r="D14" s="13">
        <f>D6+D7-(-D13)</f>
        <v>3320000000</v>
      </c>
      <c r="E14" s="13">
        <f>E6+E7-(-E13)</f>
        <v>3070000000</v>
      </c>
      <c r="F14" s="14" t="s">
        <v>184</v>
      </c>
    </row>
    <row r="15" spans="2:6" ht="25.5" x14ac:dyDescent="0.25">
      <c r="B15" s="16" t="s">
        <v>185</v>
      </c>
      <c r="C15" s="18">
        <v>0.22</v>
      </c>
      <c r="D15" s="18">
        <v>0.22</v>
      </c>
      <c r="E15" s="18">
        <v>0.22</v>
      </c>
      <c r="F15" s="11" t="s">
        <v>186</v>
      </c>
    </row>
    <row r="16" spans="2:6" x14ac:dyDescent="0.25">
      <c r="B16" s="9" t="s">
        <v>187</v>
      </c>
      <c r="C16" s="18">
        <v>0</v>
      </c>
      <c r="D16" s="18">
        <v>0</v>
      </c>
      <c r="E16" s="18">
        <v>0.11</v>
      </c>
      <c r="F16" s="11" t="s">
        <v>188</v>
      </c>
    </row>
    <row r="17" spans="2:6" x14ac:dyDescent="0.25">
      <c r="B17" s="9" t="s">
        <v>189</v>
      </c>
      <c r="C17" s="10">
        <v>0</v>
      </c>
      <c r="D17" s="10">
        <v>0</v>
      </c>
      <c r="E17" s="10">
        <v>1000000000</v>
      </c>
      <c r="F17" s="11" t="s">
        <v>190</v>
      </c>
    </row>
    <row r="18" spans="2:6" x14ac:dyDescent="0.25">
      <c r="B18" s="3" t="s">
        <v>191</v>
      </c>
      <c r="C18" s="15">
        <f>C14*C15</f>
        <v>895400000</v>
      </c>
      <c r="D18" s="15">
        <f>D14*D15</f>
        <v>730400000</v>
      </c>
      <c r="E18" s="15">
        <f>E14*E15</f>
        <v>675400000</v>
      </c>
      <c r="F18" s="11" t="s">
        <v>192</v>
      </c>
    </row>
    <row r="19" spans="2:6" x14ac:dyDescent="0.25">
      <c r="B19" s="3" t="s">
        <v>193</v>
      </c>
      <c r="C19" s="15">
        <f>C17*C16</f>
        <v>0</v>
      </c>
      <c r="D19" s="15">
        <f>D17*D16</f>
        <v>0</v>
      </c>
      <c r="E19" s="15">
        <f>E17*E16</f>
        <v>110000000</v>
      </c>
      <c r="F19" s="11" t="s">
        <v>194</v>
      </c>
    </row>
    <row r="20" spans="2:6" x14ac:dyDescent="0.25">
      <c r="B20" s="12" t="s">
        <v>195</v>
      </c>
      <c r="C20" s="13">
        <f>C18+C19</f>
        <v>895400000</v>
      </c>
      <c r="D20" s="13">
        <f>D18+D19</f>
        <v>730400000</v>
      </c>
      <c r="E20" s="13">
        <f>E18+E19</f>
        <v>785400000</v>
      </c>
      <c r="F20" s="14" t="s">
        <v>196</v>
      </c>
    </row>
    <row r="21" spans="2:6" x14ac:dyDescent="0.25">
      <c r="B21" s="16" t="s">
        <v>197</v>
      </c>
      <c r="C21" s="19">
        <f>C20/C6</f>
        <v>0.17907999999999999</v>
      </c>
      <c r="D21" s="19">
        <f>D20/D6</f>
        <v>0.15540425531914895</v>
      </c>
      <c r="E21" s="19">
        <f>E20/E6</f>
        <v>0.15708</v>
      </c>
      <c r="F21" s="11" t="s">
        <v>198</v>
      </c>
    </row>
    <row r="23" spans="2:6" x14ac:dyDescent="0.25">
      <c r="B23" s="24" t="s">
        <v>199</v>
      </c>
      <c r="C23" s="23"/>
      <c r="D23" s="23"/>
      <c r="E23" s="23"/>
      <c r="F23" s="23"/>
    </row>
    <row r="24" spans="2:6" ht="30" x14ac:dyDescent="0.25">
      <c r="B24" s="3" t="s">
        <v>200</v>
      </c>
      <c r="C24" s="17">
        <f>C14</f>
        <v>4070000000</v>
      </c>
      <c r="D24" s="17">
        <f>D14</f>
        <v>3320000000</v>
      </c>
      <c r="E24" s="17">
        <f>E14</f>
        <v>3070000000</v>
      </c>
      <c r="F24" s="11" t="s">
        <v>201</v>
      </c>
    </row>
    <row r="25" spans="2:6" ht="30" x14ac:dyDescent="0.25">
      <c r="B25" s="3" t="s">
        <v>202</v>
      </c>
      <c r="C25" s="17">
        <f t="shared" ref="C25:E26" si="0">C20</f>
        <v>895400000</v>
      </c>
      <c r="D25" s="17">
        <f t="shared" si="0"/>
        <v>730400000</v>
      </c>
      <c r="E25" s="17">
        <f t="shared" si="0"/>
        <v>785400000</v>
      </c>
      <c r="F25" s="11" t="s">
        <v>203</v>
      </c>
    </row>
    <row r="26" spans="2:6" x14ac:dyDescent="0.25">
      <c r="B26" s="3" t="s">
        <v>204</v>
      </c>
      <c r="C26" s="19">
        <f t="shared" si="0"/>
        <v>0.17907999999999999</v>
      </c>
      <c r="D26" s="19">
        <f t="shared" si="0"/>
        <v>0.15540425531914895</v>
      </c>
      <c r="E26" s="19">
        <f t="shared" si="0"/>
        <v>0.15708</v>
      </c>
      <c r="F26" s="11" t="s">
        <v>205</v>
      </c>
    </row>
  </sheetData>
  <mergeCells count="3">
    <mergeCell ref="B2:F2"/>
    <mergeCell ref="B23:F23"/>
    <mergeCell ref="B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PETUNJUK</vt:lpstr>
      <vt:lpstr>INPUT_KOMERSIAL</vt:lpstr>
      <vt:lpstr>KOREKSI_FISKAL</vt:lpstr>
      <vt:lpstr>REKONSILIASI</vt:lpstr>
      <vt:lpstr>KREDIT_PAJAK</vt:lpstr>
      <vt:lpstr>TAX_PLANNING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2026-07-18T17:13:15Z</dcterms:created>
  <dcterms:modified xsi:type="dcterms:W3CDTF">2026-07-18T17:13:22Z</dcterms:modified>
</cp:coreProperties>
</file>