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INPUT_ARUS_KAS" sheetId="2" state="visible" r:id="rId2"/>
    <sheet xmlns:r="http://schemas.openxmlformats.org/officeDocument/2006/relationships" name="PROFIL_NPV" sheetId="3" state="visible" r:id="rId3"/>
    <sheet xmlns:r="http://schemas.openxmlformats.org/officeDocument/2006/relationships" name="CROSSOVER_IRR" sheetId="4" state="visible" r:id="rId4"/>
    <sheet xmlns:r="http://schemas.openxmlformats.org/officeDocument/2006/relationships" name="MULTIPLE_IR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;[Red](#,##0.00);&quot;–&quot;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</fonts>
  <fills count="10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FFCDD8"/>
      </patternFill>
    </fill>
    <fill>
      <patternFill patternType="solid">
        <fgColor rgb="00FFE082"/>
      </patternFill>
    </fill>
    <fill>
      <patternFill patternType="solid">
        <fgColor rgb="00FFCC80"/>
      </patternFill>
    </fill>
    <fill>
      <patternFill patternType="solid">
        <fgColor rgb="00C8E6C9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164" fontId="6" fillId="7" borderId="1" applyAlignment="1" pivotButton="0" quotePrefix="0" xfId="0">
      <alignment horizontal="right" vertical="center"/>
    </xf>
    <xf numFmtId="164" fontId="6" fillId="8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right" vertical="center"/>
    </xf>
    <xf numFmtId="165" fontId="6" fillId="5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4" fillId="9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10" fontId="4" fillId="5" borderId="1" applyAlignment="1" pivotButton="0" quotePrefix="0" xfId="0">
      <alignment horizontal="center" vertical="center" wrapText="1"/>
    </xf>
    <xf numFmtId="164" fontId="6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ill>
        <patternFill patternType="solid">
          <fgColor rgb="00FFCDD8"/>
        </patternFill>
      </fill>
    </dxf>
    <dxf>
      <fill>
        <patternFill patternType="solid">
          <fgColor rgb="00C8E6C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Profil NPV: Proyek A vs Proyek B</a:t>
            </a:r>
          </a:p>
        </rich>
      </tx>
    </title>
    <plotArea>
      <lineChart>
        <grouping val="standard"/>
        <ser>
          <idx val="0"/>
          <order val="0"/>
          <tx>
            <strRef>
              <f>'PROFIL_NPV'!C5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'PROFIL_NPV'!$B$6:$B$21</f>
            </numRef>
          </cat>
          <val>
            <numRef>
              <f>'PROFIL_NPV'!$C$6:$C$21</f>
            </numRef>
          </val>
        </ser>
        <ser>
          <idx val="1"/>
          <order val="1"/>
          <tx>
            <strRef>
              <f>'PROFIL_NPV'!D5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'PROFIL_NPV'!$B$6:$B$21</f>
            </numRef>
          </cat>
          <val>
            <numRef>
              <f>'PROFIL_NPV'!$D$6:$D$21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Tingkat diskonto 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NPV (Rp juta)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Profil NPV Tambang (multiple IRR)</a:t>
            </a:r>
          </a:p>
        </rich>
      </tx>
    </title>
    <plotArea>
      <lineChart>
        <grouping val="standard"/>
        <ser>
          <idx val="0"/>
          <order val="0"/>
          <tx>
            <strRef>
              <f>'MULTIPLE_IRR'!C19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'MULTIPLE_IRR'!$B$20:$B$50</f>
            </numRef>
          </cat>
          <val>
            <numRef>
              <f>'MULTIPLE_IRR'!$C$20:$C$50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Tingkat diskonto 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NPV (Rp juta)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27</row>
      <rowOff>0</rowOff>
    </from>
    <ext cx="792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52</row>
      <rowOff>0</rowOff>
    </from>
    <ext cx="720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80" customWidth="1" min="3" max="3"/>
  </cols>
  <sheetData>
    <row r="2" ht="30" customHeight="1">
      <c r="B2" s="1" t="inlineStr">
        <is>
          <t>NPV PROFILE — ANALISIS KONFLIK NPV vs IRR</t>
        </is>
      </c>
    </row>
    <row r="3" ht="22" customHeight="1">
      <c r="B3" s="2" t="inlineStr">
        <is>
          <t>Dua proyek saling meniadakan (Rp juta) · Proyek A = Surya Cepat (panel surya) · Proyek B = Maritim Panjang (dermaga)</t>
        </is>
      </c>
    </row>
    <row r="5">
      <c r="B5" s="3" t="inlineStr">
        <is>
          <t>PAKAI CARA INI:</t>
        </is>
      </c>
    </row>
    <row r="6">
      <c r="B6" s="4" t="inlineStr">
        <is>
          <t>1. INPUT_ARUS_KAS</t>
        </is>
      </c>
      <c r="C6" s="5" t="inlineStr">
        <is>
          <t>Isi sel BIRU untuk investasi awal dan arus kas tahunan Proyek A &amp; B. Kolom selisih (B − A) dihitung otomatis.</t>
        </is>
      </c>
    </row>
    <row r="7">
      <c r="B7" s="4" t="inlineStr">
        <is>
          <t>2. PROFIL_NPV</t>
        </is>
      </c>
      <c r="C7" s="5" t="inlineStr">
        <is>
          <t>Otomatis. Tabel NPV A, NPV B, dan pemenang di 16 tingkat diskonto (0%–30%). Grafik memvisualkan kurva dan letak crossover.</t>
        </is>
      </c>
    </row>
    <row r="8">
      <c r="B8" s="4" t="inlineStr">
        <is>
          <t>3. CROSSOVER_IRR</t>
        </is>
      </c>
      <c r="C8" s="5" t="inlineStr">
        <is>
          <t>Isi sel biru Biaya Modal Aktual. Sheet menghitung IRR A, IRR B, dan Crossover Rate (IRR arus kas selisih). Bendera merah kalau terjadi ranking reversal.</t>
        </is>
      </c>
    </row>
    <row r="9">
      <c r="B9" s="4" t="inlineStr">
        <is>
          <t>4. MULTIPLE_IRR</t>
        </is>
      </c>
      <c r="C9" s="5" t="inlineStr">
        <is>
          <t>Kasus arus kas tak lazim (tambang dengan reklamisi). Profil NPV menampilkan kurva dan mendeteksi multiple IRR otomatis.</t>
        </is>
      </c>
    </row>
    <row r="11">
      <c r="B11" s="6" t="inlineStr">
        <is>
          <t>LEGENDA WARNA:</t>
        </is>
      </c>
    </row>
    <row r="12">
      <c r="B12" s="7" t="inlineStr">
        <is>
          <t>Input manual</t>
        </is>
      </c>
      <c r="C12" s="5" t="inlineStr">
        <is>
          <t>Sel biru = Anda ubah. Contoh: arus kas tahunan, biaya modal.</t>
        </is>
      </c>
    </row>
    <row r="13">
      <c r="B13" s="5" t="inlineStr">
        <is>
          <t>Formula hidup</t>
        </is>
      </c>
      <c r="C13" s="5" t="inlineStr">
        <is>
          <t>Sel hitam = dihitung otomatis. Jangan diketik ulang.</t>
        </is>
      </c>
    </row>
    <row r="14">
      <c r="B14" s="8" t="inlineStr">
        <is>
          <t>Header / total</t>
        </is>
      </c>
      <c r="C14" s="5" t="inlineStr">
        <is>
          <t>Sel hijau band = sub-judul; sel kuning = total penting (IRR, crossover).</t>
        </is>
      </c>
    </row>
    <row r="15">
      <c r="B15" s="9" t="inlineStr">
        <is>
          <t>Bendera merah</t>
        </is>
      </c>
      <c r="C15" s="5" t="inlineStr">
        <is>
          <t>Ranking reversal terdeteksi, atau multiple IRR pada arus kas tak lazim.</t>
        </is>
      </c>
    </row>
    <row r="17">
      <c r="B17" s="6" t="inlineStr">
        <is>
          <t>ANGKA KUNCI (default, Proyek Surya vs Maritim):</t>
        </is>
      </c>
    </row>
    <row r="18">
      <c r="B18" s="10" t="inlineStr">
        <is>
          <t>• IRR Surya Cepat ≈ 23,12%   • IRR Maritim Panjang ≈ 19,12%</t>
        </is>
      </c>
    </row>
    <row r="19">
      <c r="B19" s="10" t="inlineStr">
        <is>
          <t>• Crossover Rate ≈ 16,77%   • Di bawah crossover: Maritim menang (NPV); di atas: Surya menang.</t>
        </is>
      </c>
    </row>
    <row r="20">
      <c r="B20" s="10" t="inlineStr">
        <is>
          <t>• Pada biaya modal 10%: NPV Maritim (Rp 255 jt) &gt; NPV Surya (Rp 128 jt) → terjadi RANKING REVERSAL.</t>
        </is>
      </c>
    </row>
    <row r="21">
      <c r="B21" s="10" t="inlineStr">
        <is>
          <t>• Multiple-IRR demo: tambang −100 / +230 / −132 → IRR = 10% dan 20% (dua akar).</t>
        </is>
      </c>
    </row>
  </sheetData>
  <mergeCells count="6">
    <mergeCell ref="B21:C21"/>
    <mergeCell ref="B2:C2"/>
    <mergeCell ref="B3:C3"/>
    <mergeCell ref="B19:C19"/>
    <mergeCell ref="B20:C20"/>
    <mergeCell ref="B18:C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22" customWidth="1" min="3" max="3"/>
    <col width="22" customWidth="1" min="4" max="4"/>
    <col width="22" customWidth="1" min="5" max="5"/>
  </cols>
  <sheetData>
    <row r="2" ht="28" customHeight="1">
      <c r="B2" s="1" t="inlineStr">
        <is>
          <t>INPUT ARUS KAS — DUA PROYEEK Saling MENIADAKAN</t>
        </is>
      </c>
    </row>
    <row r="3">
      <c r="B3" s="2" t="inlineStr">
        <is>
          <t>Isi sel BIRU. Semua dalam Rp juta. Kolom selisih (B − A) hitung otomatis.</t>
        </is>
      </c>
    </row>
    <row r="5" ht="38" customHeight="1">
      <c r="B5" s="8" t="inlineStr">
        <is>
          <t>Tahun</t>
        </is>
      </c>
      <c r="C5" s="8" t="inlineStr">
        <is>
          <t>Proyek A
Surya Cepat</t>
        </is>
      </c>
      <c r="D5" s="8" t="inlineStr">
        <is>
          <t>Proyek B
Maritim Panjang</t>
        </is>
      </c>
      <c r="E5" s="8" t="inlineStr">
        <is>
          <t>Selisih (B − A)</t>
        </is>
      </c>
    </row>
    <row r="6">
      <c r="B6" s="11" t="n">
        <v>0</v>
      </c>
      <c r="C6" s="12" t="n">
        <v>-1000</v>
      </c>
      <c r="D6" s="13" t="n">
        <v>-1000</v>
      </c>
      <c r="E6" s="14">
        <f>D6-C6</f>
        <v/>
      </c>
    </row>
    <row r="7">
      <c r="B7" s="11" t="n">
        <v>1</v>
      </c>
      <c r="C7" s="12" t="n">
        <v>1150</v>
      </c>
      <c r="D7" s="13" t="n">
        <v>50</v>
      </c>
      <c r="E7" s="14">
        <f>D7-C7</f>
        <v/>
      </c>
    </row>
    <row r="8">
      <c r="B8" s="11" t="n">
        <v>2</v>
      </c>
      <c r="C8" s="12" t="n">
        <v>100</v>
      </c>
      <c r="D8" s="13" t="n">
        <v>100</v>
      </c>
      <c r="E8" s="14">
        <f>D8-C8</f>
        <v/>
      </c>
    </row>
    <row r="9">
      <c r="B9" s="11" t="n">
        <v>3</v>
      </c>
      <c r="C9" s="12" t="n">
        <v>0</v>
      </c>
      <c r="D9" s="13" t="n">
        <v>1500</v>
      </c>
      <c r="E9" s="14">
        <f>D9-C9</f>
        <v/>
      </c>
    </row>
    <row r="10">
      <c r="B10" s="15" t="inlineStr">
        <is>
          <t>Σ (tanpa diskonto)</t>
        </is>
      </c>
      <c r="C10" s="16">
        <f>SUM(C6:C9)</f>
        <v/>
      </c>
      <c r="D10" s="16">
        <f>SUM(D6:D9)</f>
        <v/>
      </c>
      <c r="E10" s="16">
        <f>SUM(E6:E9)</f>
        <v/>
      </c>
    </row>
    <row r="12">
      <c r="B12" s="6" t="inlineStr">
        <is>
          <t>CATATAN:</t>
        </is>
      </c>
    </row>
    <row r="13">
      <c r="B13" s="10" t="inlineStr">
        <is>
          <t>• Tahun 0 = investasi awal (kas keluar, tanda negatif). Tahun 1-3 = arus kas masuk bersih.</t>
        </is>
      </c>
    </row>
    <row r="14">
      <c r="B14" s="10" t="inlineStr">
        <is>
          <t>• Pola selisih B − A menentukan Crossover Rate (IRR selisih). Pola 0/−1100/0/+1500 → crossover ≈ 16,77%.</t>
        </is>
      </c>
    </row>
    <row r="15">
      <c r="B15" s="10" t="inlineStr">
        <is>
          <t>• Cek pola tanda selisih: kalau berubah lebih dari sekali, analisis multiple IRR bisa relevan (lihat sheet MULTIPLE_IRR).</t>
        </is>
      </c>
    </row>
  </sheetData>
  <mergeCells count="6">
    <mergeCell ref="B12:E12"/>
    <mergeCell ref="B13:E13"/>
    <mergeCell ref="B15:E15"/>
    <mergeCell ref="B3:E3"/>
    <mergeCell ref="B2:E2"/>
    <mergeCell ref="B14:E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G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20" customWidth="1" min="3" max="3"/>
    <col width="20" customWidth="1" min="4" max="4"/>
    <col width="20" customWidth="1" min="5" max="5"/>
    <col width="18" customWidth="1" min="6" max="6"/>
    <col width="50" customWidth="1" min="7" max="7"/>
  </cols>
  <sheetData>
    <row r="2" ht="28" customHeight="1">
      <c r="B2" s="1" t="inlineStr">
        <is>
          <t>PROFIL NPV — NPV vs TINGKAT DISKONTO</t>
        </is>
      </c>
    </row>
    <row r="3">
      <c r="B3" s="2" t="inlineStr">
        <is>
          <t>Tabel &amp; grafik NPV kedua proyek pada 16 tingkat diskonto. Lokasi crossover terlihat di mana kedua kolom NPV sama.</t>
        </is>
      </c>
    </row>
    <row r="5" ht="38" customHeight="1">
      <c r="B5" s="8" t="inlineStr">
        <is>
          <t>Tingkat diskonto r</t>
        </is>
      </c>
      <c r="C5" s="8" t="inlineStr">
        <is>
          <t>NPV Proyek A
(Surya Cepat)</t>
        </is>
      </c>
      <c r="D5" s="8" t="inlineStr">
        <is>
          <t>NPV Proyek B
(Maritim Panjang)</t>
        </is>
      </c>
      <c r="E5" s="8" t="inlineStr">
        <is>
          <t>Selisih
(B − A)</t>
        </is>
      </c>
      <c r="F5" s="8" t="inlineStr">
        <is>
          <t>Pemenang NPV</t>
        </is>
      </c>
      <c r="G5" s="8" t="inlineStr">
        <is>
          <t>Catatan</t>
        </is>
      </c>
    </row>
    <row r="6">
      <c r="B6" s="17" t="n">
        <v>0</v>
      </c>
      <c r="C6" s="14">
        <f>SUMPRODUCT('INPUT_ARUS_KAS'!$C$6:$C$9,1/(1+$B6)^'INPUT_ARUS_KAS'!$B$6:$B$9)</f>
        <v/>
      </c>
      <c r="D6" s="14">
        <f>SUMPRODUCT('INPUT_ARUS_KAS'!$D$6:$D$9,1/(1+$B6)^'INPUT_ARUS_KAS'!$B$6:$B$9)</f>
        <v/>
      </c>
      <c r="E6" s="14">
        <f>D6-C6</f>
        <v/>
      </c>
      <c r="F6" s="18">
        <f>IF(ABS(C6-D6)&lt;0.5,"≈ SAMA",IF(C6&gt;D6,"A · Surya","B · Maritim"))</f>
        <v/>
      </c>
      <c r="G6" s="5" t="inlineStr"/>
    </row>
    <row r="7">
      <c r="B7" s="17" t="n">
        <v>0.02</v>
      </c>
      <c r="C7" s="14">
        <f>SUMPRODUCT('INPUT_ARUS_KAS'!$C$6:$C$9,1/(1+$B7)^'INPUT_ARUS_KAS'!$B$6:$B$9)</f>
        <v/>
      </c>
      <c r="D7" s="14">
        <f>SUMPRODUCT('INPUT_ARUS_KAS'!$D$6:$D$9,1/(1+$B7)^'INPUT_ARUS_KAS'!$B$6:$B$9)</f>
        <v/>
      </c>
      <c r="E7" s="14">
        <f>D7-C7</f>
        <v/>
      </c>
      <c r="F7" s="18">
        <f>IF(ABS(C7-D7)&lt;0.5,"≈ SAMA",IF(C7&gt;D7,"A · Surya","B · Maritim"))</f>
        <v/>
      </c>
      <c r="G7" s="19">
        <f>IF(E6*E7&lt;0,"⇐ CROSSOVER (sign flip) antara "&amp;TEXT($B6,"0.0%")&amp;" dan "&amp;TEXT($B7,"0.0%"),"")</f>
        <v/>
      </c>
    </row>
    <row r="8">
      <c r="B8" s="17" t="n">
        <v>0.04</v>
      </c>
      <c r="C8" s="14">
        <f>SUMPRODUCT('INPUT_ARUS_KAS'!$C$6:$C$9,1/(1+$B8)^'INPUT_ARUS_KAS'!$B$6:$B$9)</f>
        <v/>
      </c>
      <c r="D8" s="14">
        <f>SUMPRODUCT('INPUT_ARUS_KAS'!$D$6:$D$9,1/(1+$B8)^'INPUT_ARUS_KAS'!$B$6:$B$9)</f>
        <v/>
      </c>
      <c r="E8" s="14">
        <f>D8-C8</f>
        <v/>
      </c>
      <c r="F8" s="18">
        <f>IF(ABS(C8-D8)&lt;0.5,"≈ SAMA",IF(C8&gt;D8,"A · Surya","B · Maritim"))</f>
        <v/>
      </c>
      <c r="G8" s="19">
        <f>IF(E7*E8&lt;0,"⇐ CROSSOVER (sign flip) antara "&amp;TEXT($B7,"0.0%")&amp;" dan "&amp;TEXT($B8,"0.0%"),"")</f>
        <v/>
      </c>
    </row>
    <row r="9">
      <c r="B9" s="17" t="n">
        <v>0.06</v>
      </c>
      <c r="C9" s="14">
        <f>SUMPRODUCT('INPUT_ARUS_KAS'!$C$6:$C$9,1/(1+$B9)^'INPUT_ARUS_KAS'!$B$6:$B$9)</f>
        <v/>
      </c>
      <c r="D9" s="14">
        <f>SUMPRODUCT('INPUT_ARUS_KAS'!$D$6:$D$9,1/(1+$B9)^'INPUT_ARUS_KAS'!$B$6:$B$9)</f>
        <v/>
      </c>
      <c r="E9" s="14">
        <f>D9-C9</f>
        <v/>
      </c>
      <c r="F9" s="18">
        <f>IF(ABS(C9-D9)&lt;0.5,"≈ SAMA",IF(C9&gt;D9,"A · Surya","B · Maritim"))</f>
        <v/>
      </c>
      <c r="G9" s="19">
        <f>IF(E8*E9&lt;0,"⇐ CROSSOVER (sign flip) antara "&amp;TEXT($B8,"0.0%")&amp;" dan "&amp;TEXT($B9,"0.0%"),"")</f>
        <v/>
      </c>
    </row>
    <row r="10">
      <c r="B10" s="17" t="n">
        <v>0.08</v>
      </c>
      <c r="C10" s="14">
        <f>SUMPRODUCT('INPUT_ARUS_KAS'!$C$6:$C$9,1/(1+$B10)^'INPUT_ARUS_KAS'!$B$6:$B$9)</f>
        <v/>
      </c>
      <c r="D10" s="14">
        <f>SUMPRODUCT('INPUT_ARUS_KAS'!$D$6:$D$9,1/(1+$B10)^'INPUT_ARUS_KAS'!$B$6:$B$9)</f>
        <v/>
      </c>
      <c r="E10" s="14">
        <f>D10-C10</f>
        <v/>
      </c>
      <c r="F10" s="18">
        <f>IF(ABS(C10-D10)&lt;0.5,"≈ SAMA",IF(C10&gt;D10,"A · Surya","B · Maritim"))</f>
        <v/>
      </c>
      <c r="G10" s="19">
        <f>IF(E9*E10&lt;0,"⇐ CROSSOVER (sign flip) antara "&amp;TEXT($B9,"0.0%")&amp;" dan "&amp;TEXT($B10,"0.0%"),"")</f>
        <v/>
      </c>
    </row>
    <row r="11">
      <c r="B11" s="17" t="n">
        <v>0.1</v>
      </c>
      <c r="C11" s="14">
        <f>SUMPRODUCT('INPUT_ARUS_KAS'!$C$6:$C$9,1/(1+$B11)^'INPUT_ARUS_KAS'!$B$6:$B$9)</f>
        <v/>
      </c>
      <c r="D11" s="14">
        <f>SUMPRODUCT('INPUT_ARUS_KAS'!$D$6:$D$9,1/(1+$B11)^'INPUT_ARUS_KAS'!$B$6:$B$9)</f>
        <v/>
      </c>
      <c r="E11" s="14">
        <f>D11-C11</f>
        <v/>
      </c>
      <c r="F11" s="18">
        <f>IF(ABS(C11-D11)&lt;0.5,"≈ SAMA",IF(C11&gt;D11,"A · Surya","B · Maritim"))</f>
        <v/>
      </c>
      <c r="G11" s="19">
        <f>IF(E10*E11&lt;0,"⇐ CROSSOVER (sign flip) antara "&amp;TEXT($B10,"0.0%")&amp;" dan "&amp;TEXT($B11,"0.0%"),"")</f>
        <v/>
      </c>
    </row>
    <row r="12">
      <c r="B12" s="17" t="n">
        <v>0.12</v>
      </c>
      <c r="C12" s="14">
        <f>SUMPRODUCT('INPUT_ARUS_KAS'!$C$6:$C$9,1/(1+$B12)^'INPUT_ARUS_KAS'!$B$6:$B$9)</f>
        <v/>
      </c>
      <c r="D12" s="14">
        <f>SUMPRODUCT('INPUT_ARUS_KAS'!$D$6:$D$9,1/(1+$B12)^'INPUT_ARUS_KAS'!$B$6:$B$9)</f>
        <v/>
      </c>
      <c r="E12" s="14">
        <f>D12-C12</f>
        <v/>
      </c>
      <c r="F12" s="18">
        <f>IF(ABS(C12-D12)&lt;0.5,"≈ SAMA",IF(C12&gt;D12,"A · Surya","B · Maritim"))</f>
        <v/>
      </c>
      <c r="G12" s="19">
        <f>IF(E11*E12&lt;0,"⇐ CROSSOVER (sign flip) antara "&amp;TEXT($B11,"0.0%")&amp;" dan "&amp;TEXT($B12,"0.0%"),"")</f>
        <v/>
      </c>
    </row>
    <row r="13">
      <c r="B13" s="17" t="n">
        <v>0.14</v>
      </c>
      <c r="C13" s="14">
        <f>SUMPRODUCT('INPUT_ARUS_KAS'!$C$6:$C$9,1/(1+$B13)^'INPUT_ARUS_KAS'!$B$6:$B$9)</f>
        <v/>
      </c>
      <c r="D13" s="14">
        <f>SUMPRODUCT('INPUT_ARUS_KAS'!$D$6:$D$9,1/(1+$B13)^'INPUT_ARUS_KAS'!$B$6:$B$9)</f>
        <v/>
      </c>
      <c r="E13" s="14">
        <f>D13-C13</f>
        <v/>
      </c>
      <c r="F13" s="18">
        <f>IF(ABS(C13-D13)&lt;0.5,"≈ SAMA",IF(C13&gt;D13,"A · Surya","B · Maritim"))</f>
        <v/>
      </c>
      <c r="G13" s="19">
        <f>IF(E12*E13&lt;0,"⇐ CROSSOVER (sign flip) antara "&amp;TEXT($B12,"0.0%")&amp;" dan "&amp;TEXT($B13,"0.0%"),"")</f>
        <v/>
      </c>
    </row>
    <row r="14">
      <c r="B14" s="17" t="n">
        <v>0.16</v>
      </c>
      <c r="C14" s="14">
        <f>SUMPRODUCT('INPUT_ARUS_KAS'!$C$6:$C$9,1/(1+$B14)^'INPUT_ARUS_KAS'!$B$6:$B$9)</f>
        <v/>
      </c>
      <c r="D14" s="14">
        <f>SUMPRODUCT('INPUT_ARUS_KAS'!$D$6:$D$9,1/(1+$B14)^'INPUT_ARUS_KAS'!$B$6:$B$9)</f>
        <v/>
      </c>
      <c r="E14" s="14">
        <f>D14-C14</f>
        <v/>
      </c>
      <c r="F14" s="18">
        <f>IF(ABS(C14-D14)&lt;0.5,"≈ SAMA",IF(C14&gt;D14,"A · Surya","B · Maritim"))</f>
        <v/>
      </c>
      <c r="G14" s="19">
        <f>IF(E13*E14&lt;0,"⇐ CROSSOVER (sign flip) antara "&amp;TEXT($B13,"0.0%")&amp;" dan "&amp;TEXT($B14,"0.0%"),"")</f>
        <v/>
      </c>
    </row>
    <row r="15">
      <c r="B15" s="17" t="n">
        <v>0.18</v>
      </c>
      <c r="C15" s="14">
        <f>SUMPRODUCT('INPUT_ARUS_KAS'!$C$6:$C$9,1/(1+$B15)^'INPUT_ARUS_KAS'!$B$6:$B$9)</f>
        <v/>
      </c>
      <c r="D15" s="14">
        <f>SUMPRODUCT('INPUT_ARUS_KAS'!$D$6:$D$9,1/(1+$B15)^'INPUT_ARUS_KAS'!$B$6:$B$9)</f>
        <v/>
      </c>
      <c r="E15" s="14">
        <f>D15-C15</f>
        <v/>
      </c>
      <c r="F15" s="18">
        <f>IF(ABS(C15-D15)&lt;0.5,"≈ SAMA",IF(C15&gt;D15,"A · Surya","B · Maritim"))</f>
        <v/>
      </c>
      <c r="G15" s="19">
        <f>IF(E14*E15&lt;0,"⇐ CROSSOVER (sign flip) antara "&amp;TEXT($B14,"0.0%")&amp;" dan "&amp;TEXT($B15,"0.0%"),"")</f>
        <v/>
      </c>
    </row>
    <row r="16">
      <c r="B16" s="17" t="n">
        <v>0.2</v>
      </c>
      <c r="C16" s="14">
        <f>SUMPRODUCT('INPUT_ARUS_KAS'!$C$6:$C$9,1/(1+$B16)^'INPUT_ARUS_KAS'!$B$6:$B$9)</f>
        <v/>
      </c>
      <c r="D16" s="14">
        <f>SUMPRODUCT('INPUT_ARUS_KAS'!$D$6:$D$9,1/(1+$B16)^'INPUT_ARUS_KAS'!$B$6:$B$9)</f>
        <v/>
      </c>
      <c r="E16" s="14">
        <f>D16-C16</f>
        <v/>
      </c>
      <c r="F16" s="18">
        <f>IF(ABS(C16-D16)&lt;0.5,"≈ SAMA",IF(C16&gt;D16,"A · Surya","B · Maritim"))</f>
        <v/>
      </c>
      <c r="G16" s="19">
        <f>IF(E15*E16&lt;0,"⇐ CROSSOVER (sign flip) antara "&amp;TEXT($B15,"0.0%")&amp;" dan "&amp;TEXT($B16,"0.0%"),"")</f>
        <v/>
      </c>
    </row>
    <row r="17">
      <c r="B17" s="17" t="n">
        <v>0.22</v>
      </c>
      <c r="C17" s="14">
        <f>SUMPRODUCT('INPUT_ARUS_KAS'!$C$6:$C$9,1/(1+$B17)^'INPUT_ARUS_KAS'!$B$6:$B$9)</f>
        <v/>
      </c>
      <c r="D17" s="14">
        <f>SUMPRODUCT('INPUT_ARUS_KAS'!$D$6:$D$9,1/(1+$B17)^'INPUT_ARUS_KAS'!$B$6:$B$9)</f>
        <v/>
      </c>
      <c r="E17" s="14">
        <f>D17-C17</f>
        <v/>
      </c>
      <c r="F17" s="18">
        <f>IF(ABS(C17-D17)&lt;0.5,"≈ SAMA",IF(C17&gt;D17,"A · Surya","B · Maritim"))</f>
        <v/>
      </c>
      <c r="G17" s="19">
        <f>IF(E16*E17&lt;0,"⇐ CROSSOVER (sign flip) antara "&amp;TEXT($B16,"0.0%")&amp;" dan "&amp;TEXT($B17,"0.0%"),"")</f>
        <v/>
      </c>
    </row>
    <row r="18">
      <c r="B18" s="17" t="n">
        <v>0.24</v>
      </c>
      <c r="C18" s="14">
        <f>SUMPRODUCT('INPUT_ARUS_KAS'!$C$6:$C$9,1/(1+$B18)^'INPUT_ARUS_KAS'!$B$6:$B$9)</f>
        <v/>
      </c>
      <c r="D18" s="14">
        <f>SUMPRODUCT('INPUT_ARUS_KAS'!$D$6:$D$9,1/(1+$B18)^'INPUT_ARUS_KAS'!$B$6:$B$9)</f>
        <v/>
      </c>
      <c r="E18" s="14">
        <f>D18-C18</f>
        <v/>
      </c>
      <c r="F18" s="18">
        <f>IF(ABS(C18-D18)&lt;0.5,"≈ SAMA",IF(C18&gt;D18,"A · Surya","B · Maritim"))</f>
        <v/>
      </c>
      <c r="G18" s="19">
        <f>IF(E17*E18&lt;0,"⇐ CROSSOVER (sign flip) antara "&amp;TEXT($B17,"0.0%")&amp;" dan "&amp;TEXT($B18,"0.0%"),"")</f>
        <v/>
      </c>
    </row>
    <row r="19">
      <c r="B19" s="17" t="n">
        <v>0.26</v>
      </c>
      <c r="C19" s="14">
        <f>SUMPRODUCT('INPUT_ARUS_KAS'!$C$6:$C$9,1/(1+$B19)^'INPUT_ARUS_KAS'!$B$6:$B$9)</f>
        <v/>
      </c>
      <c r="D19" s="14">
        <f>SUMPRODUCT('INPUT_ARUS_KAS'!$D$6:$D$9,1/(1+$B19)^'INPUT_ARUS_KAS'!$B$6:$B$9)</f>
        <v/>
      </c>
      <c r="E19" s="14">
        <f>D19-C19</f>
        <v/>
      </c>
      <c r="F19" s="18">
        <f>IF(ABS(C19-D19)&lt;0.5,"≈ SAMA",IF(C19&gt;D19,"A · Surya","B · Maritim"))</f>
        <v/>
      </c>
      <c r="G19" s="19">
        <f>IF(E18*E19&lt;0,"⇐ CROSSOVER (sign flip) antara "&amp;TEXT($B18,"0.0%")&amp;" dan "&amp;TEXT($B19,"0.0%"),"")</f>
        <v/>
      </c>
    </row>
    <row r="20">
      <c r="B20" s="17" t="n">
        <v>0.28</v>
      </c>
      <c r="C20" s="14">
        <f>SUMPRODUCT('INPUT_ARUS_KAS'!$C$6:$C$9,1/(1+$B20)^'INPUT_ARUS_KAS'!$B$6:$B$9)</f>
        <v/>
      </c>
      <c r="D20" s="14">
        <f>SUMPRODUCT('INPUT_ARUS_KAS'!$D$6:$D$9,1/(1+$B20)^'INPUT_ARUS_KAS'!$B$6:$B$9)</f>
        <v/>
      </c>
      <c r="E20" s="14">
        <f>D20-C20</f>
        <v/>
      </c>
      <c r="F20" s="18">
        <f>IF(ABS(C20-D20)&lt;0.5,"≈ SAMA",IF(C20&gt;D20,"A · Surya","B · Maritim"))</f>
        <v/>
      </c>
      <c r="G20" s="19">
        <f>IF(E19*E20&lt;0,"⇐ CROSSOVER (sign flip) antara "&amp;TEXT($B19,"0.0%")&amp;" dan "&amp;TEXT($B20,"0.0%"),"")</f>
        <v/>
      </c>
    </row>
    <row r="21">
      <c r="B21" s="17" t="n">
        <v>0.3</v>
      </c>
      <c r="C21" s="14">
        <f>SUMPRODUCT('INPUT_ARUS_KAS'!$C$6:$C$9,1/(1+$B21)^'INPUT_ARUS_KAS'!$B$6:$B$9)</f>
        <v/>
      </c>
      <c r="D21" s="14">
        <f>SUMPRODUCT('INPUT_ARUS_KAS'!$D$6:$D$9,1/(1+$B21)^'INPUT_ARUS_KAS'!$B$6:$B$9)</f>
        <v/>
      </c>
      <c r="E21" s="14">
        <f>D21-C21</f>
        <v/>
      </c>
      <c r="F21" s="18">
        <f>IF(ABS(C21-D21)&lt;0.5,"≈ SAMA",IF(C21&gt;D21,"A · Surya","B · Maritim"))</f>
        <v/>
      </c>
      <c r="G21" s="19">
        <f>IF(E20*E21&lt;0,"⇐ CROSSOVER (sign flip) antara "&amp;TEXT($B20,"0.0%")&amp;" dan "&amp;TEXT($B21,"0.0%"),"")</f>
        <v/>
      </c>
    </row>
    <row r="23">
      <c r="B23" s="20" t="inlineStr">
        <is>
          <t>RINGKASAN:</t>
        </is>
      </c>
      <c r="C23" s="21" t="n"/>
      <c r="D23" s="21" t="n"/>
      <c r="E23" s="21" t="n"/>
      <c r="F23" s="21" t="n"/>
      <c r="G23" s="22" t="n"/>
    </row>
    <row r="24">
      <c r="B24" s="4" t="inlineStr">
        <is>
          <t>NPV A @ 10%</t>
        </is>
      </c>
      <c r="C24" s="16">
        <f>SUMPRODUCT('INPUT_ARUS_KAS'!$C$6:$C$9,1/(1+0.1)^'INPUT_ARUS_KAS'!$B$6:$B$9)</f>
        <v/>
      </c>
      <c r="D24" s="4" t="inlineStr">
        <is>
          <t>NPV B @ 10%</t>
        </is>
      </c>
      <c r="E24" s="16">
        <f>SUMPRODUCT('INPUT_ARUS_KAS'!$D$6:$D$9,1/(1+0.1)^'INPUT_ARUS_KAS'!$B$6:$B$9)</f>
        <v/>
      </c>
    </row>
    <row r="25">
      <c r="B25" s="4" t="inlineStr">
        <is>
          <t>Pemenang NPV @ 10%</t>
        </is>
      </c>
      <c r="C25" s="23">
        <f>IF(C24&gt;E24,"A · Surya","B · Maritim")</f>
        <v/>
      </c>
      <c r="D25" s="4" t="inlineStr">
        <is>
          <t>Pemenang IRR</t>
        </is>
      </c>
      <c r="E25" s="23">
        <f>IF(IRR('INPUT_ARUS_KAS'!$C$6:$C$9)&gt;IRR('INPUT_ARUS_KAS'!$D$6:$D$9),"A · Surya","B · Maritim")</f>
        <v/>
      </c>
      <c r="F25" s="24" t="inlineStr">
        <is>
          <t>← Kalau keduanya berbeda → RANKING REVERSAL terjadi</t>
        </is>
      </c>
    </row>
  </sheetData>
  <mergeCells count="4">
    <mergeCell ref="B3:G3"/>
    <mergeCell ref="B2:G2"/>
    <mergeCell ref="F25:G25"/>
    <mergeCell ref="B23:G2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D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6" customWidth="1" min="2" max="2"/>
    <col width="22" customWidth="1" min="3" max="3"/>
    <col width="60" customWidth="1" min="4" max="4"/>
  </cols>
  <sheetData>
    <row r="2" ht="28" customHeight="1">
      <c r="B2" s="1" t="inlineStr">
        <is>
          <t>CROSSOVER RATE &amp; RANKING REVERSAL</t>
        </is>
      </c>
    </row>
    <row r="3">
      <c r="B3" s="2" t="inlineStr">
        <is>
          <t>Crossover = IRR arus kas selisih (B − A). Di bawah crossover: NPV &amp; IRR berseberangan → reversal.</t>
        </is>
      </c>
    </row>
    <row r="5">
      <c r="B5" s="25" t="inlineStr">
        <is>
          <t>INPUT</t>
        </is>
      </c>
      <c r="C5" s="21" t="n"/>
      <c r="D5" s="22" t="n"/>
    </row>
    <row r="6">
      <c r="B6" s="4" t="inlineStr">
        <is>
          <t>Biaya Modal Aktual (WACC)</t>
        </is>
      </c>
      <c r="C6" s="17" t="n">
        <v>0.1</v>
      </c>
      <c r="D6" s="5" t="inlineStr">
        <is>
          <t>Ubah sel biru ini. Contoh: 10% (default) atau 20%. Menentukan di sisi mana crossover kurva beroperasi.</t>
        </is>
      </c>
    </row>
    <row r="8">
      <c r="B8" s="25" t="inlineStr">
        <is>
          <t>IRR &amp; CROSSOVER</t>
        </is>
      </c>
      <c r="C8" s="21" t="n"/>
      <c r="D8" s="22" t="n"/>
    </row>
    <row r="9">
      <c r="B9" s="4" t="inlineStr">
        <is>
          <t>IRR Proyek A (Surya Cepat)</t>
        </is>
      </c>
      <c r="C9" s="26">
        <f>IRR('INPUT_ARUS_KAS'!$C$6:$C$9)</f>
        <v/>
      </c>
      <c r="D9" s="5" t="inlineStr">
        <is>
          <t>Tingkat diskonto di mana NPV A = 0. Dihitung dari arus kas Proyek A.</t>
        </is>
      </c>
    </row>
    <row r="10">
      <c r="B10" s="4" t="inlineStr">
        <is>
          <t>IRR Proyek B (Maritim Panjang)</t>
        </is>
      </c>
      <c r="C10" s="26">
        <f>IRR('INPUT_ARUS_KAS'!$D$6:$D$9)</f>
        <v/>
      </c>
      <c r="D10" s="5" t="inlineStr">
        <is>
          <t>Tingkat diskonto di mana NPV B = 0. Dihitung dari arus kas Proyek B.</t>
        </is>
      </c>
    </row>
    <row r="11">
      <c r="B11" s="4" t="inlineStr">
        <is>
          <t>Crossover Rate (IRR arus kas selisih)</t>
        </is>
      </c>
      <c r="C11" s="26">
        <f>IRR('INPUT_ARUS_KAS'!$E$6:$E$9)</f>
        <v/>
      </c>
      <c r="D11" s="5" t="inlineStr">
        <is>
          <t>IRR dari arus kas (B − A). Titik di mana NPV A = NPV B. Default ≈ 16,77%.</t>
        </is>
      </c>
    </row>
    <row r="13">
      <c r="B13" s="25" t="inlineStr">
        <is>
          <t>TABEL KEPUTUSAN</t>
        </is>
      </c>
      <c r="C13" s="21" t="n"/>
      <c r="D13" s="22" t="n"/>
    </row>
    <row r="14">
      <c r="B14" s="4" t="inlineStr">
        <is>
          <t>NPV A @ Biaya Modal Aktual</t>
        </is>
      </c>
      <c r="C14" s="16">
        <f>SUMPRODUCT('INPUT_ARUS_KAS'!$C$6:$C$9,1/(1+C6)^'INPUT_ARUS_KAS'!$B$6:$B$9)</f>
        <v/>
      </c>
      <c r="D14" s="5" t="inlineStr">
        <is>
          <t>NPV Proyek A pada biaya modal yang Anda masukkan.</t>
        </is>
      </c>
    </row>
    <row r="15">
      <c r="B15" s="4" t="inlineStr">
        <is>
          <t>NPV B @ Biaya Modal Aktual</t>
        </is>
      </c>
      <c r="C15" s="16">
        <f>SUMPRODUCT('INPUT_ARUS_KAS'!$D$6:$D$9,1/(1+C6)^'INPUT_ARUS_KAS'!$B$6:$B$9)</f>
        <v/>
      </c>
      <c r="D15" s="5" t="inlineStr">
        <is>
          <t>NPV Proyek B pada biaya modal yang Anda masukkan.</t>
        </is>
      </c>
    </row>
    <row r="16">
      <c r="B16" s="4" t="inlineStr">
        <is>
          <t>Pemenang NPV</t>
        </is>
      </c>
      <c r="C16" s="23">
        <f>IF(ABS(C14-C15)&lt;1,"≈ SAMA (di crossover)",IF(C14&gt;C15,"A · Surya","B · Maritim"))</f>
        <v/>
      </c>
      <c r="D16" s="5" t="inlineStr">
        <is>
          <t>Proyek dengan NPV lebih tinggi pada biaya modal aktual. INI METRIK KEPUTUSAN.</t>
        </is>
      </c>
    </row>
    <row r="17">
      <c r="B17" s="4" t="inlineStr">
        <is>
          <t>Pemenang IRR</t>
        </is>
      </c>
      <c r="C17" s="23">
        <f>IF(C9&gt;C10,"A · Surya","B · Maritim")</f>
        <v/>
      </c>
      <c r="D17" s="5" t="inlineStr">
        <is>
          <t>Proyek dengan IRR lebih tinggi. IRR tidak peduli biaya modal aktual → bisa menyesatkan.</t>
        </is>
      </c>
    </row>
    <row r="19">
      <c r="B19" s="25" t="inlineStr">
        <is>
          <t>DIAGNOSTIK RANKING REVERSAL</t>
        </is>
      </c>
      <c r="C19" s="21" t="n"/>
      <c r="D19" s="22" t="n"/>
    </row>
    <row r="20">
      <c r="B20" s="4" t="inlineStr">
        <is>
          <t>Status Reversal</t>
        </is>
      </c>
      <c r="C20" s="18">
        <f>IF(LEFT(C16,1)=LEFT(C17,1),"TIDAK ADA REVERSAL — NPV &amp; IRR sepakat","⚠ RANKING REVERSAL — NPV &amp; IRR berseberangan")</f>
        <v/>
      </c>
      <c r="D20" s="5" t="inlineStr">
        <is>
          <t>Bendera merah berarti keputusan IRR salah. Ikuti NPV.</t>
        </is>
      </c>
    </row>
    <row r="21">
      <c r="B21" s="4" t="inlineStr">
        <is>
          <t>Posisi vs Crossover</t>
        </is>
      </c>
      <c r="C21" s="18">
        <f>IF(C6&lt;C11,"Biaya modal DI BAWAH crossover → zona reversal (jika pola berbeda)",IF(C6&gt;C11,"Biaya modal DI ATAS crossover → NPV &amp; IRR biasanya sepakat","Biaya modal TEPAT di crossover → NPV A = NPV B"))</f>
        <v/>
      </c>
      <c r="D21" s="5" t="inlineStr">
        <is>
          <t>Aturan crossover: di bawah crossover, proyek 'panjang' (Maritim) menang; di atas, proyek 'cepat' (Surya) menang.</t>
        </is>
      </c>
    </row>
    <row r="23">
      <c r="B23" s="25" t="inlineStr">
        <is>
          <t>REKOMENDASI KEPUTUSAN</t>
        </is>
      </c>
      <c r="C23" s="21" t="n"/>
      <c r="D23" s="22" t="n"/>
    </row>
    <row r="24">
      <c r="B24" s="4" t="inlineStr">
        <is>
          <t>Pilih Proyek</t>
        </is>
      </c>
      <c r="C24" s="15">
        <f>IF(MAX(C14,C15)&gt;0,IF(C14&gt;C15,"⭐ A · SURYA CEPAT","⭐ B · MARITIM PANJANG"),"TOLAK KEDUANYA (NPV &lt; 0)")</f>
        <v/>
      </c>
      <c r="D24" s="5" t="inlineStr">
        <is>
          <t>Keputusan formal mengikuti NPV. IRR dilaporkan sebagai bahasa komunikasi.</t>
        </is>
      </c>
    </row>
  </sheetData>
  <mergeCells count="9">
    <mergeCell ref="B3:D3"/>
    <mergeCell ref="B5:D5"/>
    <mergeCell ref="B19:D19"/>
    <mergeCell ref="B23:D23"/>
    <mergeCell ref="B8:D8"/>
    <mergeCell ref="D21"/>
    <mergeCell ref="B13:D13"/>
    <mergeCell ref="D24"/>
    <mergeCell ref="B2:D2"/>
  </mergeCells>
  <conditionalFormatting sqref="C20">
    <cfRule type="expression" priority="1" dxfId="0">
      <formula>LEFT($C$16,1)&lt;&gt;LEFT($C$17,1)</formula>
    </cfRule>
    <cfRule type="expression" priority="2" dxfId="1">
      <formula>LEFT($C$16,1)=LEFT($C$17,1)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F5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22" customWidth="1" min="3" max="3"/>
    <col width="24" customWidth="1" min="4" max="4"/>
    <col width="22" customWidth="1" min="5" max="5"/>
    <col width="40" customWidth="1" min="6" max="6"/>
  </cols>
  <sheetData>
    <row r="2" ht="28" customHeight="1">
      <c r="B2" s="1" t="inlineStr">
        <is>
          <t>MULTIPLE IRR — KASUS ARUS KAS TAK LAZIM (TAMBAANG NIKEL)</t>
        </is>
      </c>
    </row>
    <row r="3">
      <c r="B3" s="2" t="inlineStr">
        <is>
          <t>Pola tanda −/+/− (dua perubahan tanda) → hingga 2 IRR riil. Default: −100 / +230 / −132 → IRR = 10% dan 20%.</t>
        </is>
      </c>
    </row>
    <row r="5" ht="38" customHeight="1">
      <c r="B5" s="8" t="inlineStr">
        <is>
          <t>Tahun</t>
        </is>
      </c>
      <c r="C5" s="8" t="inlineStr">
        <is>
          <t>Arus Kas Tambang
(Rp juta)</t>
        </is>
      </c>
      <c r="D5" s="8" t="inlineStr">
        <is>
          <t>Tanda</t>
        </is>
      </c>
      <c r="E5" s="8" t="inlineStr">
        <is>
          <t>Keterangan</t>
        </is>
      </c>
    </row>
    <row r="6">
      <c r="B6" s="11" t="n">
        <v>0</v>
      </c>
      <c r="C6" s="27" t="n">
        <v>-100</v>
      </c>
      <c r="D6" s="18">
        <f>IF(C6&gt;0,"+",IF(C6&lt;0,"−","0"))</f>
        <v/>
      </c>
      <c r="E6" s="5" t="inlineStr">
        <is>
          <t>Investasi pembukaan tambang</t>
        </is>
      </c>
    </row>
    <row r="7">
      <c r="B7" s="11" t="n">
        <v>1</v>
      </c>
      <c r="C7" s="27" t="n">
        <v>230</v>
      </c>
      <c r="D7" s="18">
        <f>IF(C7&gt;0,"+",IF(C7&lt;0,"−","0"))</f>
        <v/>
      </c>
      <c r="E7" s="5" t="inlineStr">
        <is>
          <t>Hasil eksploitasi nikel</t>
        </is>
      </c>
    </row>
    <row r="8">
      <c r="B8" s="11" t="n">
        <v>2</v>
      </c>
      <c r="C8" s="27" t="n">
        <v>-132</v>
      </c>
      <c r="D8" s="18">
        <f>IF(C8&gt;0,"+",IF(C8&lt;0,"−","0"))</f>
        <v/>
      </c>
      <c r="E8" s="5" t="inlineStr">
        <is>
          <t>Biaya reklamasi (UU Minerba)</t>
        </is>
      </c>
    </row>
    <row r="9">
      <c r="B9" s="4" t="inlineStr">
        <is>
          <t>Jml perubahan tanda</t>
        </is>
      </c>
      <c r="C9" s="15">
        <f>SUMPRODUCT(--(SIGN(C6:C8)&lt;&gt;SIGN(C7:C9)))</f>
        <v/>
      </c>
      <c r="D9" s="5" t="inlineStr">
        <is>
          <t>Lebih dari 1 → multiple IRR mungkin. Teorema Descartes: max IRR = max perubahan tanda.</t>
        </is>
      </c>
    </row>
    <row r="11">
      <c r="B11" s="25" t="inlineStr">
        <is>
          <t>PERHITUNGAN IRR (mencoba beberapa guess)</t>
        </is>
      </c>
    </row>
    <row r="12">
      <c r="B12" s="4" t="inlineStr">
        <is>
          <t>IRR (guess rendah = 5%)</t>
        </is>
      </c>
      <c r="C12" s="26">
        <f>IRR(C6:C8,0.05)</f>
        <v/>
      </c>
      <c r="D12" s="5" t="inlineStr">
        <is>
          <t>Excel mencari IRR mulai dari guess 5%. Biasanya menemukan akar pertama (~10%).</t>
        </is>
      </c>
    </row>
    <row r="13">
      <c r="B13" s="4" t="inlineStr">
        <is>
          <t>IRR (guess tinggi = 25%)</t>
        </is>
      </c>
      <c r="C13" s="26">
        <f>IRR(C6:C8,0.25)</f>
        <v/>
      </c>
      <c r="D13" s="5" t="inlineStr">
        <is>
          <t>Excel mencari IRR mulai dari guess 25%. Biasanya menemukan akar kedua (~20%).</t>
        </is>
      </c>
    </row>
    <row r="15">
      <c r="B15" s="4" t="inlineStr">
        <is>
          <t>Status Multiple IRR</t>
        </is>
      </c>
      <c r="C15" s="18">
        <f>IF(ABS(C13-C14)&gt;0.01,"⚠ MULTIPLE IRR TERDETEKSI — keputusan tidak bisa pakai IRR","IRR tunggal — aman dipakai")</f>
        <v/>
      </c>
      <c r="D15" s="5" t="inlineStr">
        <is>
          <t>Kalau bendera merah: gunakan NPV atau MIRR untuk keputusan.</t>
        </is>
      </c>
    </row>
    <row r="18">
      <c r="B18" s="25" t="inlineStr">
        <is>
          <t>PROFIL NPV TAMBANG — GRID HALUS (untuk visualisasi multiple IRR)</t>
        </is>
      </c>
    </row>
    <row r="19">
      <c r="B19" s="8" t="inlineStr">
        <is>
          <t>r</t>
        </is>
      </c>
      <c r="C19" s="8" t="inlineStr">
        <is>
          <t>NPV Tambang</t>
        </is>
      </c>
      <c r="D19" s="8" t="inlineStr">
        <is>
          <t>Tanda NPV &amp; catatan</t>
        </is>
      </c>
    </row>
    <row r="20">
      <c r="B20" s="17" t="n">
        <v>0</v>
      </c>
      <c r="C20" s="14">
        <f>SUMPRODUCT(C6:C8,1/(1+$B20)^B6:B8)</f>
        <v/>
      </c>
      <c r="D20" s="19" t="inlineStr"/>
    </row>
    <row r="21">
      <c r="B21" s="17" t="n">
        <v>0.01</v>
      </c>
      <c r="C21" s="14">
        <f>SUMPRODUCT(C6:C8,1/(1+$B21)^B6:B8)</f>
        <v/>
      </c>
      <c r="D21" s="19">
        <f>IF(AND(C20*C21&lt;0,ABS(C20-C21)&gt;0.001),"⇐ IRR di antara "&amp;TEXT(B20,"0%")&amp;" dan "&amp;TEXT(B21,"0%"),IF(ABS(C21)&lt;0.05,"≈ NPV ≈ 0 (mendekati IRR)",""))</f>
        <v/>
      </c>
    </row>
    <row r="22">
      <c r="B22" s="17" t="n">
        <v>0.02</v>
      </c>
      <c r="C22" s="14">
        <f>SUMPRODUCT(C6:C8,1/(1+$B22)^B6:B8)</f>
        <v/>
      </c>
      <c r="D22" s="19">
        <f>IF(AND(C21*C22&lt;0,ABS(C21-C22)&gt;0.001),"⇐ IRR di antara "&amp;TEXT(B21,"0%")&amp;" dan "&amp;TEXT(B22,"0%"),IF(ABS(C22)&lt;0.05,"≈ NPV ≈ 0 (mendekati IRR)",""))</f>
        <v/>
      </c>
    </row>
    <row r="23">
      <c r="B23" s="17" t="n">
        <v>0.03</v>
      </c>
      <c r="C23" s="14">
        <f>SUMPRODUCT(C6:C8,1/(1+$B23)^B6:B8)</f>
        <v/>
      </c>
      <c r="D23" s="19">
        <f>IF(AND(C22*C23&lt;0,ABS(C22-C23)&gt;0.001),"⇐ IRR di antara "&amp;TEXT(B22,"0%")&amp;" dan "&amp;TEXT(B23,"0%"),IF(ABS(C23)&lt;0.05,"≈ NPV ≈ 0 (mendekati IRR)",""))</f>
        <v/>
      </c>
    </row>
    <row r="24">
      <c r="B24" s="17" t="n">
        <v>0.04</v>
      </c>
      <c r="C24" s="14">
        <f>SUMPRODUCT(C6:C8,1/(1+$B24)^B6:B8)</f>
        <v/>
      </c>
      <c r="D24" s="19">
        <f>IF(AND(C23*C24&lt;0,ABS(C23-C24)&gt;0.001),"⇐ IRR di antara "&amp;TEXT(B23,"0%")&amp;" dan "&amp;TEXT(B24,"0%"),IF(ABS(C24)&lt;0.05,"≈ NPV ≈ 0 (mendekati IRR)",""))</f>
        <v/>
      </c>
    </row>
    <row r="25">
      <c r="B25" s="17" t="n">
        <v>0.05</v>
      </c>
      <c r="C25" s="14">
        <f>SUMPRODUCT(C6:C8,1/(1+$B25)^B6:B8)</f>
        <v/>
      </c>
      <c r="D25" s="19">
        <f>IF(AND(C24*C25&lt;0,ABS(C24-C25)&gt;0.001),"⇐ IRR di antara "&amp;TEXT(B24,"0%")&amp;" dan "&amp;TEXT(B25,"0%"),IF(ABS(C25)&lt;0.05,"≈ NPV ≈ 0 (mendekati IRR)",""))</f>
        <v/>
      </c>
    </row>
    <row r="26">
      <c r="B26" s="17" t="n">
        <v>0.06</v>
      </c>
      <c r="C26" s="14">
        <f>SUMPRODUCT(C6:C8,1/(1+$B26)^B6:B8)</f>
        <v/>
      </c>
      <c r="D26" s="19">
        <f>IF(AND(C25*C26&lt;0,ABS(C25-C26)&gt;0.001),"⇐ IRR di antara "&amp;TEXT(B25,"0%")&amp;" dan "&amp;TEXT(B26,"0%"),IF(ABS(C26)&lt;0.05,"≈ NPV ≈ 0 (mendekati IRR)",""))</f>
        <v/>
      </c>
    </row>
    <row r="27">
      <c r="B27" s="17" t="n">
        <v>0.07000000000000001</v>
      </c>
      <c r="C27" s="14">
        <f>SUMPRODUCT(C6:C8,1/(1+$B27)^B6:B8)</f>
        <v/>
      </c>
      <c r="D27" s="19">
        <f>IF(AND(C26*C27&lt;0,ABS(C26-C27)&gt;0.001),"⇐ IRR di antara "&amp;TEXT(B26,"0%")&amp;" dan "&amp;TEXT(B27,"0%"),IF(ABS(C27)&lt;0.05,"≈ NPV ≈ 0 (mendekati IRR)",""))</f>
        <v/>
      </c>
    </row>
    <row r="28">
      <c r="B28" s="17" t="n">
        <v>0.08</v>
      </c>
      <c r="C28" s="14">
        <f>SUMPRODUCT(C6:C8,1/(1+$B28)^B6:B8)</f>
        <v/>
      </c>
      <c r="D28" s="19">
        <f>IF(AND(C27*C28&lt;0,ABS(C27-C28)&gt;0.001),"⇐ IRR di antara "&amp;TEXT(B27,"0%")&amp;" dan "&amp;TEXT(B28,"0%"),IF(ABS(C28)&lt;0.05,"≈ NPV ≈ 0 (mendekati IRR)",""))</f>
        <v/>
      </c>
    </row>
    <row r="29">
      <c r="B29" s="17" t="n">
        <v>0.09</v>
      </c>
      <c r="C29" s="14">
        <f>SUMPRODUCT(C6:C8,1/(1+$B29)^B6:B8)</f>
        <v/>
      </c>
      <c r="D29" s="19">
        <f>IF(AND(C28*C29&lt;0,ABS(C28-C29)&gt;0.001),"⇐ IRR di antara "&amp;TEXT(B28,"0%")&amp;" dan "&amp;TEXT(B29,"0%"),IF(ABS(C29)&lt;0.05,"≈ NPV ≈ 0 (mendekati IRR)",""))</f>
        <v/>
      </c>
    </row>
    <row r="30">
      <c r="B30" s="17" t="n">
        <v>0.1</v>
      </c>
      <c r="C30" s="14">
        <f>SUMPRODUCT(C6:C8,1/(1+$B30)^B6:B8)</f>
        <v/>
      </c>
      <c r="D30" s="19">
        <f>IF(AND(C29*C30&lt;0,ABS(C29-C30)&gt;0.001),"⇐ IRR di antara "&amp;TEXT(B29,"0%")&amp;" dan "&amp;TEXT(B30,"0%"),IF(ABS(C30)&lt;0.05,"≈ NPV ≈ 0 (mendekati IRR)",""))</f>
        <v/>
      </c>
    </row>
    <row r="31">
      <c r="B31" s="17" t="n">
        <v>0.11</v>
      </c>
      <c r="C31" s="14">
        <f>SUMPRODUCT(C6:C8,1/(1+$B31)^B6:B8)</f>
        <v/>
      </c>
      <c r="D31" s="19">
        <f>IF(AND(C30*C31&lt;0,ABS(C30-C31)&gt;0.001),"⇐ IRR di antara "&amp;TEXT(B30,"0%")&amp;" dan "&amp;TEXT(B31,"0%"),IF(ABS(C31)&lt;0.05,"≈ NPV ≈ 0 (mendekati IRR)",""))</f>
        <v/>
      </c>
    </row>
    <row r="32">
      <c r="B32" s="17" t="n">
        <v>0.12</v>
      </c>
      <c r="C32" s="14">
        <f>SUMPRODUCT(C6:C8,1/(1+$B32)^B6:B8)</f>
        <v/>
      </c>
      <c r="D32" s="19">
        <f>IF(AND(C31*C32&lt;0,ABS(C31-C32)&gt;0.001),"⇐ IRR di antara "&amp;TEXT(B31,"0%")&amp;" dan "&amp;TEXT(B32,"0%"),IF(ABS(C32)&lt;0.05,"≈ NPV ≈ 0 (mendekati IRR)",""))</f>
        <v/>
      </c>
    </row>
    <row r="33">
      <c r="B33" s="17" t="n">
        <v>0.13</v>
      </c>
      <c r="C33" s="14">
        <f>SUMPRODUCT(C6:C8,1/(1+$B33)^B6:B8)</f>
        <v/>
      </c>
      <c r="D33" s="19">
        <f>IF(AND(C32*C33&lt;0,ABS(C32-C33)&gt;0.001),"⇐ IRR di antara "&amp;TEXT(B32,"0%")&amp;" dan "&amp;TEXT(B33,"0%"),IF(ABS(C33)&lt;0.05,"≈ NPV ≈ 0 (mendekati IRR)",""))</f>
        <v/>
      </c>
    </row>
    <row r="34">
      <c r="B34" s="17" t="n">
        <v>0.14</v>
      </c>
      <c r="C34" s="14">
        <f>SUMPRODUCT(C6:C8,1/(1+$B34)^B6:B8)</f>
        <v/>
      </c>
      <c r="D34" s="19">
        <f>IF(AND(C33*C34&lt;0,ABS(C33-C34)&gt;0.001),"⇐ IRR di antara "&amp;TEXT(B33,"0%")&amp;" dan "&amp;TEXT(B34,"0%"),IF(ABS(C34)&lt;0.05,"≈ NPV ≈ 0 (mendekati IRR)",""))</f>
        <v/>
      </c>
    </row>
    <row r="35">
      <c r="B35" s="17" t="n">
        <v>0.15</v>
      </c>
      <c r="C35" s="14">
        <f>SUMPRODUCT(C6:C8,1/(1+$B35)^B6:B8)</f>
        <v/>
      </c>
      <c r="D35" s="19">
        <f>IF(AND(C34*C35&lt;0,ABS(C34-C35)&gt;0.001),"⇐ IRR di antara "&amp;TEXT(B34,"0%")&amp;" dan "&amp;TEXT(B35,"0%"),IF(ABS(C35)&lt;0.05,"≈ NPV ≈ 0 (mendekati IRR)",""))</f>
        <v/>
      </c>
    </row>
    <row r="36">
      <c r="B36" s="17" t="n">
        <v>0.16</v>
      </c>
      <c r="C36" s="14">
        <f>SUMPRODUCT(C6:C8,1/(1+$B36)^B6:B8)</f>
        <v/>
      </c>
      <c r="D36" s="19">
        <f>IF(AND(C35*C36&lt;0,ABS(C35-C36)&gt;0.001),"⇐ IRR di antara "&amp;TEXT(B35,"0%")&amp;" dan "&amp;TEXT(B36,"0%"),IF(ABS(C36)&lt;0.05,"≈ NPV ≈ 0 (mendekati IRR)",""))</f>
        <v/>
      </c>
    </row>
    <row r="37">
      <c r="B37" s="17" t="n">
        <v>0.17</v>
      </c>
      <c r="C37" s="14">
        <f>SUMPRODUCT(C6:C8,1/(1+$B37)^B6:B8)</f>
        <v/>
      </c>
      <c r="D37" s="19">
        <f>IF(AND(C36*C37&lt;0,ABS(C36-C37)&gt;0.001),"⇐ IRR di antara "&amp;TEXT(B36,"0%")&amp;" dan "&amp;TEXT(B37,"0%"),IF(ABS(C37)&lt;0.05,"≈ NPV ≈ 0 (mendekati IRR)",""))</f>
        <v/>
      </c>
    </row>
    <row r="38">
      <c r="B38" s="17" t="n">
        <v>0.18</v>
      </c>
      <c r="C38" s="14">
        <f>SUMPRODUCT(C6:C8,1/(1+$B38)^B6:B8)</f>
        <v/>
      </c>
      <c r="D38" s="19">
        <f>IF(AND(C37*C38&lt;0,ABS(C37-C38)&gt;0.001),"⇐ IRR di antara "&amp;TEXT(B37,"0%")&amp;" dan "&amp;TEXT(B38,"0%"),IF(ABS(C38)&lt;0.05,"≈ NPV ≈ 0 (mendekati IRR)",""))</f>
        <v/>
      </c>
    </row>
    <row r="39">
      <c r="B39" s="17" t="n">
        <v>0.19</v>
      </c>
      <c r="C39" s="14">
        <f>SUMPRODUCT(C6:C8,1/(1+$B39)^B6:B8)</f>
        <v/>
      </c>
      <c r="D39" s="19">
        <f>IF(AND(C38*C39&lt;0,ABS(C38-C39)&gt;0.001),"⇐ IRR di antara "&amp;TEXT(B38,"0%")&amp;" dan "&amp;TEXT(B39,"0%"),IF(ABS(C39)&lt;0.05,"≈ NPV ≈ 0 (mendekati IRR)",""))</f>
        <v/>
      </c>
    </row>
    <row r="40">
      <c r="B40" s="17" t="n">
        <v>0.2</v>
      </c>
      <c r="C40" s="14">
        <f>SUMPRODUCT(C6:C8,1/(1+$B40)^B6:B8)</f>
        <v/>
      </c>
      <c r="D40" s="19">
        <f>IF(AND(C39*C40&lt;0,ABS(C39-C40)&gt;0.001),"⇐ IRR di antara "&amp;TEXT(B39,"0%")&amp;" dan "&amp;TEXT(B40,"0%"),IF(ABS(C40)&lt;0.05,"≈ NPV ≈ 0 (mendekati IRR)",""))</f>
        <v/>
      </c>
    </row>
    <row r="41">
      <c r="B41" s="17" t="n">
        <v>0.21</v>
      </c>
      <c r="C41" s="14">
        <f>SUMPRODUCT(C6:C8,1/(1+$B41)^B6:B8)</f>
        <v/>
      </c>
      <c r="D41" s="19">
        <f>IF(AND(C40*C41&lt;0,ABS(C40-C41)&gt;0.001),"⇐ IRR di antara "&amp;TEXT(B40,"0%")&amp;" dan "&amp;TEXT(B41,"0%"),IF(ABS(C41)&lt;0.05,"≈ NPV ≈ 0 (mendekati IRR)",""))</f>
        <v/>
      </c>
    </row>
    <row r="42">
      <c r="B42" s="17" t="n">
        <v>0.22</v>
      </c>
      <c r="C42" s="14">
        <f>SUMPRODUCT(C6:C8,1/(1+$B42)^B6:B8)</f>
        <v/>
      </c>
      <c r="D42" s="19">
        <f>IF(AND(C41*C42&lt;0,ABS(C41-C42)&gt;0.001),"⇐ IRR di antara "&amp;TEXT(B41,"0%")&amp;" dan "&amp;TEXT(B42,"0%"),IF(ABS(C42)&lt;0.05,"≈ NPV ≈ 0 (mendekati IRR)",""))</f>
        <v/>
      </c>
    </row>
    <row r="43">
      <c r="B43" s="17" t="n">
        <v>0.23</v>
      </c>
      <c r="C43" s="14">
        <f>SUMPRODUCT(C6:C8,1/(1+$B43)^B6:B8)</f>
        <v/>
      </c>
      <c r="D43" s="19">
        <f>IF(AND(C42*C43&lt;0,ABS(C42-C43)&gt;0.001),"⇐ IRR di antara "&amp;TEXT(B42,"0%")&amp;" dan "&amp;TEXT(B43,"0%"),IF(ABS(C43)&lt;0.05,"≈ NPV ≈ 0 (mendekati IRR)",""))</f>
        <v/>
      </c>
    </row>
    <row r="44">
      <c r="B44" s="17" t="n">
        <v>0.24</v>
      </c>
      <c r="C44" s="14">
        <f>SUMPRODUCT(C6:C8,1/(1+$B44)^B6:B8)</f>
        <v/>
      </c>
      <c r="D44" s="19">
        <f>IF(AND(C43*C44&lt;0,ABS(C43-C44)&gt;0.001),"⇐ IRR di antara "&amp;TEXT(B43,"0%")&amp;" dan "&amp;TEXT(B44,"0%"),IF(ABS(C44)&lt;0.05,"≈ NPV ≈ 0 (mendekati IRR)",""))</f>
        <v/>
      </c>
    </row>
    <row r="45">
      <c r="B45" s="17" t="n">
        <v>0.25</v>
      </c>
      <c r="C45" s="14">
        <f>SUMPRODUCT(C6:C8,1/(1+$B45)^B6:B8)</f>
        <v/>
      </c>
      <c r="D45" s="19">
        <f>IF(AND(C44*C45&lt;0,ABS(C44-C45)&gt;0.001),"⇐ IRR di antara "&amp;TEXT(B44,"0%")&amp;" dan "&amp;TEXT(B45,"0%"),IF(ABS(C45)&lt;0.05,"≈ NPV ≈ 0 (mendekati IRR)",""))</f>
        <v/>
      </c>
    </row>
    <row r="46">
      <c r="B46" s="17" t="n">
        <v>0.26</v>
      </c>
      <c r="C46" s="14">
        <f>SUMPRODUCT(C6:C8,1/(1+$B46)^B6:B8)</f>
        <v/>
      </c>
      <c r="D46" s="19">
        <f>IF(AND(C45*C46&lt;0,ABS(C45-C46)&gt;0.001),"⇐ IRR di antara "&amp;TEXT(B45,"0%")&amp;" dan "&amp;TEXT(B46,"0%"),IF(ABS(C46)&lt;0.05,"≈ NPV ≈ 0 (mendekati IRR)",""))</f>
        <v/>
      </c>
    </row>
    <row r="47">
      <c r="B47" s="17" t="n">
        <v>0.27</v>
      </c>
      <c r="C47" s="14">
        <f>SUMPRODUCT(C6:C8,1/(1+$B47)^B6:B8)</f>
        <v/>
      </c>
      <c r="D47" s="19">
        <f>IF(AND(C46*C47&lt;0,ABS(C46-C47)&gt;0.001),"⇐ IRR di antara "&amp;TEXT(B46,"0%")&amp;" dan "&amp;TEXT(B47,"0%"),IF(ABS(C47)&lt;0.05,"≈ NPV ≈ 0 (mendekati IRR)",""))</f>
        <v/>
      </c>
    </row>
    <row r="48">
      <c r="B48" s="17" t="n">
        <v>0.28</v>
      </c>
      <c r="C48" s="14">
        <f>SUMPRODUCT(C6:C8,1/(1+$B48)^B6:B8)</f>
        <v/>
      </c>
      <c r="D48" s="19">
        <f>IF(AND(C47*C48&lt;0,ABS(C47-C48)&gt;0.001),"⇐ IRR di antara "&amp;TEXT(B47,"0%")&amp;" dan "&amp;TEXT(B48,"0%"),IF(ABS(C48)&lt;0.05,"≈ NPV ≈ 0 (mendekati IRR)",""))</f>
        <v/>
      </c>
    </row>
    <row r="49">
      <c r="B49" s="17" t="n">
        <v>0.29</v>
      </c>
      <c r="C49" s="14">
        <f>SUMPRODUCT(C6:C8,1/(1+$B49)^B6:B8)</f>
        <v/>
      </c>
      <c r="D49" s="19">
        <f>IF(AND(C48*C49&lt;0,ABS(C48-C49)&gt;0.001),"⇐ IRR di antara "&amp;TEXT(B48,"0%")&amp;" dan "&amp;TEXT(B49,"0%"),IF(ABS(C49)&lt;0.05,"≈ NPV ≈ 0 (mendekati IRR)",""))</f>
        <v/>
      </c>
    </row>
    <row r="50">
      <c r="B50" s="17" t="n">
        <v>0.3</v>
      </c>
      <c r="C50" s="14">
        <f>SUMPRODUCT(C6:C8,1/(1+$B50)^B6:B8)</f>
        <v/>
      </c>
      <c r="D50" s="19">
        <f>IF(AND(C49*C50&lt;0,ABS(C49-C50)&gt;0.001),"⇐ IRR di antara "&amp;TEXT(B49,"0%")&amp;" dan "&amp;TEXT(B50,"0%"),IF(ABS(C50)&lt;0.05,"≈ NPV ≈ 0 (mendekati IRR)",""))</f>
        <v/>
      </c>
    </row>
  </sheetData>
  <mergeCells count="40">
    <mergeCell ref="D13:F13"/>
    <mergeCell ref="D27:F27"/>
    <mergeCell ref="D41:F41"/>
    <mergeCell ref="D32:F32"/>
    <mergeCell ref="B3:F3"/>
    <mergeCell ref="D48:F48"/>
    <mergeCell ref="D47:F47"/>
    <mergeCell ref="B18:F18"/>
    <mergeCell ref="D43:F43"/>
    <mergeCell ref="D28:F28"/>
    <mergeCell ref="B2:F2"/>
    <mergeCell ref="D37:F37"/>
    <mergeCell ref="B11:F11"/>
    <mergeCell ref="D12:F12"/>
    <mergeCell ref="D30:F30"/>
    <mergeCell ref="D25:F25"/>
    <mergeCell ref="D39:F39"/>
    <mergeCell ref="D15:F15"/>
    <mergeCell ref="D33:F33"/>
    <mergeCell ref="D24:F24"/>
    <mergeCell ref="D42:F42"/>
    <mergeCell ref="D38:F38"/>
    <mergeCell ref="D29:F29"/>
    <mergeCell ref="D23:F23"/>
    <mergeCell ref="D35:F35"/>
    <mergeCell ref="D50:F50"/>
    <mergeCell ref="D26:F26"/>
    <mergeCell ref="D44:F44"/>
    <mergeCell ref="D20:F20"/>
    <mergeCell ref="D9:E9"/>
    <mergeCell ref="D34:F34"/>
    <mergeCell ref="D19:F19"/>
    <mergeCell ref="D31:F31"/>
    <mergeCell ref="D46:F46"/>
    <mergeCell ref="D22:F22"/>
    <mergeCell ref="D40:F40"/>
    <mergeCell ref="D36:F36"/>
    <mergeCell ref="D45:F45"/>
    <mergeCell ref="D21:F21"/>
    <mergeCell ref="D49:F49"/>
  </mergeCells>
  <conditionalFormatting sqref="C15">
    <cfRule type="expression" priority="1" dxfId="0">
      <formula>ABS(C13-C14)&gt;0.01</formula>
    </cfRule>
    <cfRule type="expression" priority="2" dxfId="1">
      <formula>ABS(C13-C14)&lt;=0.01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2026-07-18T18:05:40Z</dcterms:created>
  <dcterms:modified xmlns:dcterms="http://purl.org/dc/terms/" xmlns:xsi="http://www.w3.org/2001/XMLSchema-instance" xsi:type="dcterms:W3CDTF">2026-07-18T18:05:40Z</dcterms:modified>
</cp:coreProperties>
</file>