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CF" sheetId="1" state="visible" r:id="rId1"/>
    <sheet xmlns:r="http://schemas.openxmlformats.org/officeDocument/2006/relationships" name="SYNERGY" sheetId="2" state="visible" r:id="rId2"/>
    <sheet xmlns:r="http://schemas.openxmlformats.org/officeDocument/2006/relationships" name="LB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[Red](#,##0)"/>
    <numFmt numFmtId="165" formatCode="0.0000"/>
    <numFmt numFmtId="166" formatCode="0.00&quot;x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EEEEEE"/>
      <sz val="10"/>
    </font>
    <font>
      <name val="Calibri"/>
      <b val="1"/>
      <color rgb="001B5E20"/>
      <sz val="12"/>
    </font>
    <font>
      <name val="Calibri"/>
      <b val="1"/>
      <sz val="10"/>
    </font>
    <font>
      <name val="Calibri"/>
      <b val="1"/>
      <color rgb="00FFFFFF"/>
      <sz val="10"/>
    </font>
    <font>
      <name val="Calibri"/>
      <sz val="10"/>
    </font>
    <font>
      <name val="Calibri"/>
      <b val="1"/>
      <color rgb="000D47A1"/>
      <sz val="10"/>
    </font>
    <font>
      <name val="Calibri"/>
      <b val="1"/>
      <color rgb="001B5E20"/>
      <sz val="11"/>
    </font>
    <font>
      <name val="Calibri"/>
      <i val="1"/>
      <color rgb="00424242"/>
      <sz val="9"/>
    </font>
  </fonts>
  <fills count="9">
    <fill>
      <patternFill/>
    </fill>
    <fill>
      <patternFill patternType="gray125"/>
    </fill>
    <fill>
      <patternFill patternType="solid">
        <fgColor rgb="001B5E20"/>
      </patternFill>
    </fill>
    <fill>
      <patternFill patternType="solid">
        <fgColor rgb="00C8E6C9"/>
      </patternFill>
    </fill>
    <fill>
      <patternFill patternType="solid">
        <fgColor rgb="002E7D32"/>
      </patternFill>
    </fill>
    <fill>
      <patternFill patternType="solid">
        <fgColor rgb="00FFF9C4"/>
      </patternFill>
    </fill>
    <fill>
      <patternFill patternType="solid">
        <fgColor rgb="00F5F5F5"/>
      </patternFill>
    </fill>
    <fill>
      <patternFill patternType="solid">
        <fgColor rgb="00E3F2FD"/>
      </patternFill>
    </fill>
    <fill>
      <patternFill patternType="solid">
        <fgColor rgb="00E8F5E9"/>
      </patternFill>
    </fill>
  </fills>
  <borders count="2">
    <border>
      <left/>
      <right/>
      <top/>
      <bottom/>
      <diagonal/>
    </border>
    <border>
      <left style="thin">
        <color rgb="00BDBDBD"/>
      </left>
      <right style="thin">
        <color rgb="00BDBDBD"/>
      </right>
      <top style="thin">
        <color rgb="00BDBDBD"/>
      </top>
      <bottom style="thin">
        <color rgb="00BDBDBD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/>
    </xf>
    <xf numFmtId="10" fontId="7" fillId="5" borderId="1" applyAlignment="1" pivotButton="0" quotePrefix="0" xfId="0">
      <alignment horizontal="right" vertical="center"/>
    </xf>
    <xf numFmtId="3" fontId="7" fillId="5" borderId="1" applyAlignment="1" pivotButton="0" quotePrefix="0" xfId="0">
      <alignment horizontal="right" vertical="center"/>
    </xf>
    <xf numFmtId="0" fontId="4" fillId="0" borderId="0" pivotButton="0" quotePrefix="0" xfId="0"/>
    <xf numFmtId="164" fontId="0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left" vertical="center" wrapText="1"/>
    </xf>
    <xf numFmtId="164" fontId="4" fillId="6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164" fontId="0" fillId="7" borderId="1" applyAlignment="1" pivotButton="0" quotePrefix="0" xfId="0">
      <alignment horizontal="right" vertical="center"/>
    </xf>
    <xf numFmtId="164" fontId="8" fillId="8" borderId="1" applyAlignment="1" pivotButton="0" quotePrefix="0" xfId="0">
      <alignment horizontal="right" vertical="center"/>
    </xf>
    <xf numFmtId="0" fontId="4" fillId="8" borderId="1" applyAlignment="1" pivotButton="0" quotePrefix="0" xfId="0">
      <alignment horizontal="left" vertical="center" wrapText="1"/>
    </xf>
    <xf numFmtId="3" fontId="8" fillId="8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9" fontId="9" fillId="0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top" wrapText="1"/>
    </xf>
    <xf numFmtId="0" fontId="6" fillId="0" borderId="1" pivotButton="0" quotePrefix="0" xfId="0"/>
    <xf numFmtId="164" fontId="4" fillId="7" borderId="1" applyAlignment="1" pivotButton="0" quotePrefix="0" xfId="0">
      <alignment horizontal="right" vertical="center"/>
    </xf>
    <xf numFmtId="1" fontId="7" fillId="5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 wrapText="1"/>
    </xf>
    <xf numFmtId="9" fontId="7" fillId="5" borderId="1" applyAlignment="1" pivotButton="0" quotePrefix="0" xfId="0">
      <alignment horizontal="right" vertical="center"/>
    </xf>
    <xf numFmtId="9" fontId="8" fillId="8" borderId="1" applyAlignment="1" pivotButton="0" quotePrefix="0" xfId="0">
      <alignment horizontal="right" vertical="center"/>
    </xf>
    <xf numFmtId="0" fontId="8" fillId="3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right" vertical="center"/>
    </xf>
    <xf numFmtId="0" fontId="4" fillId="8" borderId="1" pivotButton="0" quotePrefix="0" xfId="0"/>
    <xf numFmtId="0" fontId="9" fillId="0" borderId="1" pivotButton="0" quotePrefix="0" xfId="0"/>
    <xf numFmtId="164" fontId="9" fillId="0" borderId="1" applyAlignment="1" pivotButton="0" quotePrefix="0" xfId="0">
      <alignment horizontal="right" vertical="center"/>
    </xf>
    <xf numFmtId="166" fontId="8" fillId="8" borderId="1" applyAlignment="1" pivotButton="0" quotePrefix="0" xfId="0">
      <alignment horizontal="right" vertical="center"/>
    </xf>
    <xf numFmtId="166" fontId="7" fillId="5" borderId="1" applyAlignment="1" pivotButton="0" quotePrefix="0" xfId="0">
      <alignment horizontal="right" vertical="center"/>
    </xf>
    <xf numFmtId="0" fontId="0" fillId="3" borderId="1" pivotButton="0" quotePrefix="0" xfId="0"/>
    <xf numFmtId="10" fontId="3" fillId="8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DCF — Standalone Valuation</t>
        </is>
      </c>
    </row>
    <row r="2" ht="16" customHeight="1">
      <c r="A2" s="2" t="inlineStr">
        <is>
          <t>Discounted Cash Flow · Target Co (Pre-Deal) · semua angka Rp miliar · sel kuning = input, sel hijau = hasil</t>
        </is>
      </c>
    </row>
    <row r="4">
      <c r="A4" s="3" t="inlineStr">
        <is>
          <t>INPUT — ASUMSI PERUSAHAAN TARGET</t>
        </is>
      </c>
    </row>
    <row r="5">
      <c r="B5" s="4" t="inlineStr">
        <is>
          <t>Driver</t>
        </is>
      </c>
      <c r="C5" s="5" t="inlineStr">
        <is>
          <t>T-1 (aktual)</t>
        </is>
      </c>
      <c r="D5" s="5" t="inlineStr">
        <is>
          <t>T+1</t>
        </is>
      </c>
      <c r="E5" s="5" t="inlineStr">
        <is>
          <t>T+2</t>
        </is>
      </c>
      <c r="F5" s="5" t="inlineStr">
        <is>
          <t>T+3</t>
        </is>
      </c>
      <c r="G5" s="5" t="inlineStr">
        <is>
          <t>T+4</t>
        </is>
      </c>
      <c r="H5" s="5" t="inlineStr">
        <is>
          <t>T+5</t>
        </is>
      </c>
    </row>
    <row r="6">
      <c r="B6" s="6" t="inlineStr">
        <is>
          <t>Revenue (Rp M)</t>
        </is>
      </c>
      <c r="C6" s="7" t="n">
        <v>2400</v>
      </c>
      <c r="D6" s="7" t="n">
        <v>2700</v>
      </c>
      <c r="E6" s="7" t="n">
        <v>2970</v>
      </c>
      <c r="F6" s="7" t="n">
        <v>3267</v>
      </c>
      <c r="G6" s="7" t="n">
        <v>3564</v>
      </c>
      <c r="H6" s="7" t="n">
        <v>3850</v>
      </c>
    </row>
    <row r="7">
      <c r="B7" s="6" t="inlineStr">
        <is>
          <t>Margin EBIT (%)</t>
        </is>
      </c>
      <c r="C7" s="8" t="n">
        <v>0.14</v>
      </c>
      <c r="D7" s="8" t="n">
        <v>0.145</v>
      </c>
      <c r="E7" s="8" t="n">
        <v>0.15</v>
      </c>
      <c r="F7" s="8" t="n">
        <v>0.152</v>
      </c>
      <c r="G7" s="8" t="n">
        <v>0.155</v>
      </c>
      <c r="H7" s="8" t="n">
        <v>0.155</v>
      </c>
    </row>
    <row r="8">
      <c r="B8" s="6" t="inlineStr">
        <is>
          <t>D&amp;A (Rp M)</t>
        </is>
      </c>
      <c r="C8" s="7" t="n">
        <v>60</v>
      </c>
      <c r="D8" s="7" t="n">
        <v>70</v>
      </c>
      <c r="E8" s="7" t="n">
        <v>75</v>
      </c>
      <c r="F8" s="7" t="n">
        <v>82</v>
      </c>
      <c r="G8" s="7" t="n">
        <v>90</v>
      </c>
      <c r="H8" s="7" t="n">
        <v>100</v>
      </c>
    </row>
    <row r="9">
      <c r="B9" s="6" t="inlineStr">
        <is>
          <t>CapEx (Rp M)</t>
        </is>
      </c>
      <c r="C9" s="7" t="n">
        <v>80</v>
      </c>
      <c r="D9" s="7" t="n">
        <v>90</v>
      </c>
      <c r="E9" s="7" t="n">
        <v>95</v>
      </c>
      <c r="F9" s="7" t="n">
        <v>100</v>
      </c>
      <c r="G9" s="7" t="n">
        <v>110</v>
      </c>
      <c r="H9" s="7" t="n">
        <v>120</v>
      </c>
    </row>
    <row r="10">
      <c r="B10" s="6" t="inlineStr">
        <is>
          <t>ΔNWC (% Δ revenue)</t>
        </is>
      </c>
      <c r="C10" s="8" t="n">
        <v>0.1</v>
      </c>
      <c r="D10" s="8" t="n">
        <v>0.1</v>
      </c>
      <c r="E10" s="8" t="n">
        <v>0.1</v>
      </c>
      <c r="F10" s="8" t="n">
        <v>0.1</v>
      </c>
      <c r="G10" s="8" t="n">
        <v>0.1</v>
      </c>
      <c r="H10" s="8" t="n">
        <v>0.1</v>
      </c>
    </row>
    <row r="12">
      <c r="B12" s="6" t="inlineStr">
        <is>
          <t>Tax rate (PPh badan)</t>
        </is>
      </c>
      <c r="C12" s="8" t="n">
        <v>0.22</v>
      </c>
    </row>
    <row r="13">
      <c r="B13" s="6" t="inlineStr">
        <is>
          <t>WACC (diskonto)</t>
        </is>
      </c>
      <c r="C13" s="8" t="n">
        <v>0.115</v>
      </c>
    </row>
    <row r="14">
      <c r="B14" s="6" t="inlineStr">
        <is>
          <t>g (pertumbuhan terminal)</t>
        </is>
      </c>
      <c r="C14" s="8" t="n">
        <v>0.035</v>
      </c>
    </row>
    <row r="15">
      <c r="B15" s="6" t="inlineStr">
        <is>
          <t>Net Debt (Rp M)</t>
        </is>
      </c>
      <c r="C15" s="7" t="n">
        <v>500</v>
      </c>
    </row>
    <row r="16">
      <c r="B16" s="6" t="inlineStr">
        <is>
          <t>Saham beredar (juta lembar)</t>
        </is>
      </c>
      <c r="C16" s="9" t="n">
        <v>250</v>
      </c>
    </row>
    <row r="18">
      <c r="A18" s="3" t="inlineStr">
        <is>
          <t>HITUNG — FCFF &amp; VALUASI</t>
        </is>
      </c>
    </row>
    <row r="19">
      <c r="B19" s="10" t="inlineStr">
        <is>
          <t>Item (Rp M)</t>
        </is>
      </c>
      <c r="C19" s="5" t="inlineStr">
        <is>
          <t>T+1</t>
        </is>
      </c>
      <c r="D19" s="5" t="inlineStr">
        <is>
          <t>T+2</t>
        </is>
      </c>
      <c r="E19" s="5" t="inlineStr">
        <is>
          <t>T+3</t>
        </is>
      </c>
      <c r="F19" s="5" t="inlineStr">
        <is>
          <t>T+4</t>
        </is>
      </c>
      <c r="G19" s="5" t="inlineStr">
        <is>
          <t>T+5</t>
        </is>
      </c>
    </row>
    <row r="20">
      <c r="B20" s="6" t="inlineStr">
        <is>
          <t>EBIT</t>
        </is>
      </c>
      <c r="C20" s="11">
        <f>C6*C7</f>
        <v/>
      </c>
      <c r="D20" s="11">
        <f>D6*D7</f>
        <v/>
      </c>
      <c r="E20" s="11">
        <f>E6*E7</f>
        <v/>
      </c>
      <c r="F20" s="11">
        <f>F6*F7</f>
        <v/>
      </c>
      <c r="G20" s="11">
        <f>G6*G7</f>
        <v/>
      </c>
    </row>
    <row r="21">
      <c r="B21" s="6" t="inlineStr">
        <is>
          <t>EBIT × (1 − t)  = NOPAT</t>
        </is>
      </c>
      <c r="C21" s="11">
        <f>C20*(1-$C$12)</f>
        <v/>
      </c>
      <c r="D21" s="11">
        <f>D20*(1-$C$12)</f>
        <v/>
      </c>
      <c r="E21" s="11">
        <f>E20*(1-$C$12)</f>
        <v/>
      </c>
      <c r="F21" s="11">
        <f>F20*(1-$C$12)</f>
        <v/>
      </c>
      <c r="G21" s="11">
        <f>G20*(1-$C$12)</f>
        <v/>
      </c>
    </row>
    <row r="22">
      <c r="B22" s="6" t="inlineStr">
        <is>
          <t>(+) D&amp;A</t>
        </is>
      </c>
      <c r="C22" s="11">
        <f>C8</f>
        <v/>
      </c>
      <c r="D22" s="11">
        <f>D8</f>
        <v/>
      </c>
      <c r="E22" s="11">
        <f>E8</f>
        <v/>
      </c>
      <c r="F22" s="11">
        <f>F8</f>
        <v/>
      </c>
      <c r="G22" s="11">
        <f>G8</f>
        <v/>
      </c>
    </row>
    <row r="23">
      <c r="B23" s="6" t="inlineStr">
        <is>
          <t>(−) CapEx</t>
        </is>
      </c>
      <c r="C23" s="11">
        <f>-C9</f>
        <v/>
      </c>
      <c r="D23" s="11">
        <f>-D9</f>
        <v/>
      </c>
      <c r="E23" s="11">
        <f>-E9</f>
        <v/>
      </c>
      <c r="F23" s="11">
        <f>-F9</f>
        <v/>
      </c>
      <c r="G23" s="11">
        <f>-G9</f>
        <v/>
      </c>
    </row>
    <row r="24">
      <c r="B24" s="6" t="inlineStr">
        <is>
          <t>(−) ΔNWC</t>
        </is>
      </c>
      <c r="C24" s="11">
        <f>-C10*(C6-B6)</f>
        <v/>
      </c>
      <c r="D24" s="11">
        <f>-D10*(D6-C6)</f>
        <v/>
      </c>
      <c r="E24" s="11">
        <f>-E10*(E6-D6)</f>
        <v/>
      </c>
      <c r="F24" s="11">
        <f>-F10*(F6-E6)</f>
        <v/>
      </c>
      <c r="G24" s="11">
        <f>-G10*(G6-F6)</f>
        <v/>
      </c>
    </row>
    <row r="25">
      <c r="B25" s="12" t="inlineStr">
        <is>
          <t>FCFF</t>
        </is>
      </c>
      <c r="C25" s="13">
        <f>SUM(C21:C24)</f>
        <v/>
      </c>
      <c r="D25" s="13">
        <f>SUM(D21:D24)</f>
        <v/>
      </c>
      <c r="E25" s="13">
        <f>SUM(E21:E24)</f>
        <v/>
      </c>
      <c r="F25" s="13">
        <f>SUM(F21:F24)</f>
        <v/>
      </c>
      <c r="G25" s="13">
        <f>SUM(G21:G24)</f>
        <v/>
      </c>
    </row>
    <row r="26">
      <c r="B26" s="6" t="inlineStr">
        <is>
          <t>Faktor diskonto @WACC</t>
        </is>
      </c>
      <c r="C26" s="14">
        <f>1/(1+$C$13)^1</f>
        <v/>
      </c>
      <c r="D26" s="14">
        <f>1/(1+$C$13)^2</f>
        <v/>
      </c>
      <c r="E26" s="14">
        <f>1/(1+$C$13)^3</f>
        <v/>
      </c>
      <c r="F26" s="14">
        <f>1/(1+$C$13)^4</f>
        <v/>
      </c>
      <c r="G26" s="14">
        <f>1/(1+$C$13)^5</f>
        <v/>
      </c>
    </row>
    <row r="27">
      <c r="B27" s="6" t="inlineStr">
        <is>
          <t>PV(FCFF)</t>
        </is>
      </c>
      <c r="C27" s="15">
        <f>C25*C26</f>
        <v/>
      </c>
      <c r="D27" s="15">
        <f>D25*D26</f>
        <v/>
      </c>
      <c r="E27" s="15">
        <f>E25*E26</f>
        <v/>
      </c>
      <c r="F27" s="15">
        <f>F25*F26</f>
        <v/>
      </c>
      <c r="G27" s="15">
        <f>G25*G26</f>
        <v/>
      </c>
    </row>
    <row r="29">
      <c r="A29" s="3" t="inlineStr">
        <is>
          <t>RINGKASAN VALUASI</t>
        </is>
      </c>
    </row>
    <row r="30">
      <c r="B30" s="6" t="inlineStr">
        <is>
          <t>Σ PV(FCFF) T+1..T+5</t>
        </is>
      </c>
      <c r="C30" s="16">
        <f>SUM(C27:G27)</f>
        <v/>
      </c>
    </row>
    <row r="31">
      <c r="B31" s="6" t="inlineStr">
        <is>
          <t>FCFF T+5 (untuk TV)</t>
        </is>
      </c>
      <c r="C31" s="11">
        <f>G25</f>
        <v/>
      </c>
    </row>
    <row r="32">
      <c r="B32" s="6" t="inlineStr">
        <is>
          <t>Nilai Terminal (Gordon)</t>
        </is>
      </c>
      <c r="C32" s="16">
        <f>G25*(1+$C$14)/($C$13-$C$14)</f>
        <v/>
      </c>
    </row>
    <row r="33">
      <c r="B33" s="6" t="inlineStr">
        <is>
          <t>PV Nilai Terminal</t>
        </is>
      </c>
      <c r="C33" s="11">
        <f>C32*G26</f>
        <v/>
      </c>
    </row>
    <row r="34">
      <c r="B34" s="17" t="inlineStr">
        <is>
          <t>Enterprise Value (EV)</t>
        </is>
      </c>
      <c r="C34" s="16">
        <f>C30+C33</f>
        <v/>
      </c>
    </row>
    <row r="35">
      <c r="B35" s="6" t="inlineStr">
        <is>
          <t>(−) Net Debt</t>
        </is>
      </c>
      <c r="C35" s="11">
        <f>-C15</f>
        <v/>
      </c>
    </row>
    <row r="36">
      <c r="B36" s="17" t="inlineStr">
        <is>
          <t>Equity Value (standalone)</t>
        </is>
      </c>
      <c r="C36" s="16">
        <f>C34+C35</f>
        <v/>
      </c>
    </row>
    <row r="37">
      <c r="B37" s="17" t="inlineStr">
        <is>
          <t>Nilai per saham (standalone)</t>
        </is>
      </c>
      <c r="C37" s="18">
        <f>C36*1000/C16</f>
        <v/>
      </c>
      <c r="D37" s="19" t="inlineStr">
        <is>
          <t>Rp/lembar (Equity Value Rp M ÷ juta lembar)</t>
        </is>
      </c>
    </row>
    <row r="38">
      <c r="B38" s="20" t="inlineStr">
        <is>
          <t>% PV TV terhadap EV</t>
        </is>
      </c>
      <c r="C38" s="21">
        <f>C33/C34</f>
        <v/>
      </c>
      <c r="D38" s="19" t="inlineStr">
        <is>
          <t>Diagnostik: &gt;75% = TV terlalu dominan, periksa g atau WACC</t>
        </is>
      </c>
    </row>
    <row r="40">
      <c r="A40" s="22" t="inlineStr">
        <is>
          <t>Catatan: ΔNWC = % dari perubahan revenue. NOPAT = EBIT×(1−t). FCFF = NOPAT + D&amp;A − CapEx − ΔNWC. TV Gordon = FCFF_T+5×(1+g)/(WACC−g). Periode proyeksi = 5 tahun. PPh badan Indonesia 22%.</t>
        </is>
      </c>
    </row>
    <row r="41"/>
  </sheetData>
  <mergeCells count="6">
    <mergeCell ref="A18:H18"/>
    <mergeCell ref="A4:H4"/>
    <mergeCell ref="A29:H29"/>
    <mergeCell ref="A2:H2"/>
    <mergeCell ref="A40:H4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SYNERGY — Revenue + Cost Synergy Valuation</t>
        </is>
      </c>
    </row>
    <row r="2" ht="16" customHeight="1">
      <c r="A2" s="2" t="inlineStr">
        <is>
          <t>Pro-forma combined entity · Contoh gaya GoTo (e-commerce + fintech) · Rp M · sel kuning = input</t>
        </is>
      </c>
    </row>
    <row r="4">
      <c r="A4" s="3" t="inlineStr">
        <is>
          <t>INPUT — KEDUA ENTITAS (standalone)</t>
        </is>
      </c>
    </row>
    <row r="5">
      <c r="B5" s="10" t="inlineStr">
        <is>
          <t>Item</t>
        </is>
      </c>
      <c r="C5" s="5" t="inlineStr">
        <is>
          <t>Acquirer (A)</t>
        </is>
      </c>
      <c r="D5" s="5" t="inlineStr">
        <is>
          <t>Target (B)</t>
        </is>
      </c>
      <c r="E5" s="5" t="inlineStr">
        <is>
          <t>A+B (sum)</t>
        </is>
      </c>
    </row>
    <row r="6">
      <c r="B6" s="23" t="inlineStr">
        <is>
          <t>EV standalone (Rp M)</t>
        </is>
      </c>
      <c r="C6" s="7" t="n">
        <v>4500</v>
      </c>
      <c r="D6" s="7" t="n">
        <v>3800</v>
      </c>
      <c r="E6" s="24">
        <f>C6+D6</f>
        <v/>
      </c>
    </row>
    <row r="7">
      <c r="B7" s="23" t="inlineStr">
        <is>
          <t>Revenue T+1 (Rp M)</t>
        </is>
      </c>
      <c r="C7" s="7" t="n">
        <v>5200</v>
      </c>
      <c r="D7" s="7" t="n">
        <v>2700</v>
      </c>
      <c r="E7" s="24">
        <f>C7+D7</f>
        <v/>
      </c>
    </row>
    <row r="8">
      <c r="B8" s="23" t="inlineStr">
        <is>
          <t>COGS T+1 (Rp M)</t>
        </is>
      </c>
      <c r="C8" s="7" t="n">
        <v>3800</v>
      </c>
      <c r="D8" s="7" t="n">
        <v>2050</v>
      </c>
      <c r="E8" s="24">
        <f>C8+D8</f>
        <v/>
      </c>
    </row>
    <row r="9">
      <c r="B9" s="23" t="inlineStr">
        <is>
          <t>Opex T+1 (Rp M)</t>
        </is>
      </c>
      <c r="C9" s="7" t="n">
        <v>800</v>
      </c>
      <c r="D9" s="7" t="n">
        <v>340</v>
      </c>
      <c r="E9" s="24">
        <f>C9+D9</f>
        <v/>
      </c>
    </row>
    <row r="11">
      <c r="A11" s="3" t="inlineStr">
        <is>
          <t>INPUT — ASUMSI SYNERGY</t>
        </is>
      </c>
    </row>
    <row r="12">
      <c r="B12" s="6" t="inlineStr">
        <is>
          <t>Revenue synergy — uplift tahun penuh (% rev gabungan)</t>
        </is>
      </c>
      <c r="C12" s="8" t="n">
        <v>0.015</v>
      </c>
    </row>
    <row r="13">
      <c r="B13" s="6" t="inlineStr">
        <is>
          <t>Cost synergy — hemat COGS (% COGS gabungan)</t>
        </is>
      </c>
      <c r="C13" s="8" t="n">
        <v>0.025</v>
      </c>
    </row>
    <row r="14">
      <c r="B14" s="6" t="inlineStr">
        <is>
          <t>Cost synergy — hemat Opex (% Opex gabungan)</t>
        </is>
      </c>
      <c r="C14" s="8" t="n">
        <v>0.06</v>
      </c>
    </row>
    <row r="15">
      <c r="B15" s="6" t="inlineStr">
        <is>
          <t>Tax rate</t>
        </is>
      </c>
      <c r="C15" s="8" t="n">
        <v>0.22</v>
      </c>
    </row>
    <row r="16">
      <c r="B16" s="6" t="inlineStr">
        <is>
          <t>Pertumbuhan synergy permanen (g)</t>
        </is>
      </c>
      <c r="C16" s="8" t="n">
        <v>0.03</v>
      </c>
    </row>
    <row r="17">
      <c r="B17" s="6" t="inlineStr">
        <is>
          <t>Diskonto synergy (WACC)</t>
        </is>
      </c>
      <c r="C17" s="8" t="n">
        <v>0.12</v>
      </c>
    </row>
    <row r="18">
      <c r="B18" s="6" t="inlineStr">
        <is>
          <t>Fase ramp-up synergy (tahun)</t>
        </is>
      </c>
      <c r="C18" s="25" t="n">
        <v>3</v>
      </c>
    </row>
    <row r="20">
      <c r="A20" s="3" t="inlineStr">
        <is>
          <t>HITUNG — NILAI SYNERGY (PV)</t>
        </is>
      </c>
    </row>
    <row r="21">
      <c r="B21" s="26" t="inlineStr">
        <is>
          <t>Phase-in synergy (% realisasi per tahun)</t>
        </is>
      </c>
      <c r="C21" s="5" t="inlineStr">
        <is>
          <t>T+1</t>
        </is>
      </c>
      <c r="D21" s="5" t="inlineStr">
        <is>
          <t>T+2</t>
        </is>
      </c>
      <c r="E21" s="5" t="inlineStr">
        <is>
          <t>T+3</t>
        </is>
      </c>
      <c r="F21" s="5" t="inlineStr">
        <is>
          <t>T+4</t>
        </is>
      </c>
      <c r="G21" s="5" t="inlineStr">
        <is>
          <t>T+5</t>
        </is>
      </c>
    </row>
    <row r="22">
      <c r="B22" s="6" t="inlineStr">
        <is>
          <t>% realisasi</t>
        </is>
      </c>
      <c r="C22" s="27" t="n">
        <v>0.3</v>
      </c>
      <c r="D22" s="27" t="n">
        <v>0.65</v>
      </c>
      <c r="E22" s="27" t="n">
        <v>1</v>
      </c>
      <c r="F22" s="27" t="n">
        <v>1</v>
      </c>
      <c r="G22" s="27" t="n">
        <v>1</v>
      </c>
    </row>
    <row r="23">
      <c r="B23" s="6" t="inlineStr">
        <is>
          <t>Revenue synergy (uptick)</t>
        </is>
      </c>
      <c r="C23" s="11">
        <f>$C$12*$E$7*C22</f>
        <v/>
      </c>
      <c r="D23" s="11">
        <f>$C$12*$E$7*D22</f>
        <v/>
      </c>
      <c r="E23" s="11">
        <f>$C$12*$E$7*E22</f>
        <v/>
      </c>
      <c r="F23" s="11">
        <f>$C$12*$E$7*F22</f>
        <v/>
      </c>
      <c r="G23" s="11">
        <f>$C$12*$E$7*G22</f>
        <v/>
      </c>
    </row>
    <row r="24">
      <c r="B24" s="6" t="inlineStr">
        <is>
          <t>Cost synergy — COGS</t>
        </is>
      </c>
      <c r="C24" s="11">
        <f>$C$13*$E$8*C22</f>
        <v/>
      </c>
      <c r="D24" s="11">
        <f>$C$13*$E$8*D22</f>
        <v/>
      </c>
      <c r="E24" s="11">
        <f>$C$13*$E$8*E22</f>
        <v/>
      </c>
      <c r="F24" s="11">
        <f>$C$13*$E$8*F22</f>
        <v/>
      </c>
      <c r="G24" s="11">
        <f>$C$13*$E$8*G22</f>
        <v/>
      </c>
    </row>
    <row r="25">
      <c r="B25" s="6" t="inlineStr">
        <is>
          <t>Cost synergy — Opex</t>
        </is>
      </c>
      <c r="C25" s="11">
        <f>$C$14*$E$9*C22</f>
        <v/>
      </c>
      <c r="D25" s="11">
        <f>$C$14*$E$9*D22</f>
        <v/>
      </c>
      <c r="E25" s="11">
        <f>$C$14*$E$9*E22</f>
        <v/>
      </c>
      <c r="F25" s="11">
        <f>$C$14*$E$9*F22</f>
        <v/>
      </c>
      <c r="G25" s="11">
        <f>$C$14*$E$9*G22</f>
        <v/>
      </c>
    </row>
    <row r="26">
      <c r="B26" s="12" t="inlineStr">
        <is>
          <t>Total synergy (pre-tax)</t>
        </is>
      </c>
      <c r="C26" s="13">
        <f>SUM(C23:C25)</f>
        <v/>
      </c>
      <c r="D26" s="13">
        <f>SUM(D23:D25)</f>
        <v/>
      </c>
      <c r="E26" s="13">
        <f>SUM(E23:E25)</f>
        <v/>
      </c>
      <c r="F26" s="13">
        <f>SUM(F23:F25)</f>
        <v/>
      </c>
      <c r="G26" s="13">
        <f>SUM(G23:G25)</f>
        <v/>
      </c>
    </row>
    <row r="27">
      <c r="B27" s="6" t="inlineStr">
        <is>
          <t>Synergy after-tax</t>
        </is>
      </c>
      <c r="C27" s="11">
        <f>C26*(1-$C$15)</f>
        <v/>
      </c>
      <c r="D27" s="11">
        <f>D26*(1-$C$15)</f>
        <v/>
      </c>
      <c r="E27" s="11">
        <f>E26*(1-$C$15)</f>
        <v/>
      </c>
      <c r="F27" s="11">
        <f>F26*(1-$C$15)</f>
        <v/>
      </c>
      <c r="G27" s="11">
        <f>G26*(1-$C$15)</f>
        <v/>
      </c>
    </row>
    <row r="28">
      <c r="B28" s="6" t="inlineStr">
        <is>
          <t>Faktor diskonto @WACC</t>
        </is>
      </c>
      <c r="C28" s="14">
        <f>1/(1+$C$17)^1</f>
        <v/>
      </c>
      <c r="D28" s="14">
        <f>1/(1+$C$17)^2</f>
        <v/>
      </c>
      <c r="E28" s="14">
        <f>1/(1+$C$17)^3</f>
        <v/>
      </c>
      <c r="F28" s="14">
        <f>1/(1+$C$17)^4</f>
        <v/>
      </c>
      <c r="G28" s="14">
        <f>1/(1+$C$17)^5</f>
        <v/>
      </c>
    </row>
    <row r="29">
      <c r="B29" s="6" t="inlineStr">
        <is>
          <t>PV synergy</t>
        </is>
      </c>
      <c r="C29" s="15">
        <f>C27*C28</f>
        <v/>
      </c>
      <c r="D29" s="15">
        <f>D27*D28</f>
        <v/>
      </c>
      <c r="E29" s="15">
        <f>E27*E28</f>
        <v/>
      </c>
      <c r="F29" s="15">
        <f>F27*F28</f>
        <v/>
      </c>
      <c r="G29" s="15">
        <f>G27*G28</f>
        <v/>
      </c>
    </row>
    <row r="31">
      <c r="A31" s="3" t="inlineStr">
        <is>
          <t>RINGKASAN NILAI SYNERGY</t>
        </is>
      </c>
    </row>
    <row r="32">
      <c r="B32" s="6" t="inlineStr">
        <is>
          <t>Σ PV synergy T+1..T+5</t>
        </is>
      </c>
      <c r="C32" s="16">
        <f>SUM(C29:G29)</f>
        <v/>
      </c>
    </row>
    <row r="33">
      <c r="B33" s="6" t="inlineStr">
        <is>
          <t>Synergy after-tax T+5 (untuk TV)</t>
        </is>
      </c>
      <c r="C33" s="11">
        <f>G27</f>
        <v/>
      </c>
    </row>
    <row r="34">
      <c r="B34" s="6" t="inlineStr">
        <is>
          <t>TV synergy (Gordon)</t>
        </is>
      </c>
      <c r="C34" s="16">
        <f>G27*(1+$C$16)/($C$17-$C$16)</f>
        <v/>
      </c>
    </row>
    <row r="35">
      <c r="B35" s="6" t="inlineStr">
        <is>
          <t>PV TV synergy</t>
        </is>
      </c>
      <c r="C35" s="11">
        <f>C34*G28</f>
        <v/>
      </c>
    </row>
    <row r="36">
      <c r="B36" s="17" t="inlineStr">
        <is>
          <t>Nilai synergy total (PV)</t>
        </is>
      </c>
      <c r="C36" s="16">
        <f>C32+C35</f>
        <v/>
      </c>
    </row>
    <row r="38">
      <c r="A38" s="3" t="inlineStr">
        <is>
          <t>GOODWILL &amp; PREMIUM AKUISISI</t>
        </is>
      </c>
    </row>
    <row r="39">
      <c r="B39" s="6" t="inlineStr">
        <is>
          <t>EV Target standalone (Rp M)</t>
        </is>
      </c>
      <c r="C39" s="11">
        <f>D6</f>
        <v/>
      </c>
    </row>
    <row r="40">
      <c r="B40" s="6" t="inlineStr">
        <is>
          <t>Premium kontrol yang ditawarkan (%)</t>
        </is>
      </c>
      <c r="C40" s="8" t="n">
        <v>0.25</v>
      </c>
    </row>
    <row r="41">
      <c r="B41" s="17" t="inlineStr">
        <is>
          <t>Harga beli (purchase price, EV)</t>
        </is>
      </c>
      <c r="C41" s="16">
        <f>C39*(1+C40)</f>
        <v/>
      </c>
    </row>
    <row r="42">
      <c r="B42" s="6" t="inlineStr">
        <is>
          <t>Goodwill (= premium + bagian synergy tidak terkapitalisasi)</t>
        </is>
      </c>
      <c r="C42" s="11">
        <f>C41-C39</f>
        <v/>
      </c>
    </row>
    <row r="43">
      <c r="B43" s="20" t="inlineStr">
        <is>
          <t>Batas premium wajar (capture synergy yang bisa diciptakan)</t>
        </is>
      </c>
      <c r="C43" s="21">
        <f>C36/C39</f>
        <v/>
      </c>
      <c r="D43" s="19" t="inlineStr">
        <is>
          <t>Kalau premium &gt; batas ini → nilai bersih akuisisi negatif (winner's curse)</t>
        </is>
      </c>
    </row>
    <row r="45">
      <c r="A45" s="3" t="inlineStr">
        <is>
          <t>VALUASI GABUNGAN (Combined EV)</t>
        </is>
      </c>
    </row>
    <row r="46">
      <c r="B46" s="6" t="inlineStr">
        <is>
          <t>EV Acquirer + EV Target (sum)</t>
        </is>
      </c>
      <c r="C46" s="11">
        <f>E6</f>
        <v/>
      </c>
    </row>
    <row r="47">
      <c r="B47" s="6" t="inlineStr">
        <is>
          <t>(+) Nilai synergy (PV)</t>
        </is>
      </c>
      <c r="C47" s="11">
        <f>C36</f>
        <v/>
      </c>
    </row>
    <row r="48">
      <c r="B48" s="17" t="inlineStr">
        <is>
          <t>Combined EV (pro-forma)</t>
        </is>
      </c>
      <c r="C48" s="16">
        <f>C46+C47</f>
        <v/>
      </c>
    </row>
    <row r="49">
      <c r="B49" s="12" t="inlineStr">
        <is>
          <t>% Uplift nilai dari synergy</t>
        </is>
      </c>
      <c r="C49" s="28">
        <f>C47/C46</f>
        <v/>
      </c>
    </row>
    <row r="51">
      <c r="A51" s="22" t="inlineStr">
        <is>
          <t>Catatan: synergy after-tax didiskonto pada WACC gabungan. Goodwill = harga beli − EV standalone target. Batas premium wajar = NPV synergy ÷ EV target — premium di atas angka ini menghancurkan nilai.</t>
        </is>
      </c>
    </row>
    <row r="52"/>
  </sheetData>
  <mergeCells count="9">
    <mergeCell ref="A45:H45"/>
    <mergeCell ref="A4:H4"/>
    <mergeCell ref="A51:H52"/>
    <mergeCell ref="A20:H20"/>
    <mergeCell ref="A38:H38"/>
    <mergeCell ref="A2:H2"/>
    <mergeCell ref="A11:H11"/>
    <mergeCell ref="A1:H1"/>
    <mergeCell ref="A31:H3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8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6" customHeight="1">
      <c r="A1" s="1" t="inlineStr">
        <is>
          <t>LBO — Sources &amp; Uses + Debt Schedule + IRR</t>
        </is>
      </c>
    </row>
    <row r="2" ht="16" customHeight="1">
      <c r="A2" s="2" t="inlineStr">
        <is>
          <t>Quick LBO model · sponsor buy-out · tahun 0 = akuisisi · sel kuning = input</t>
        </is>
      </c>
    </row>
    <row r="4">
      <c r="A4" s="3" t="inlineStr">
        <is>
          <t>SOURCES &amp; USES (Tahun 0 = akuisisi)</t>
        </is>
      </c>
    </row>
    <row r="5">
      <c r="B5" s="29" t="inlineStr">
        <is>
          <t>USES</t>
        </is>
      </c>
      <c r="C5" s="30" t="inlineStr">
        <is>
          <t>Rp M</t>
        </is>
      </c>
      <c r="E5" s="29" t="inlineStr">
        <is>
          <t>SOURCES</t>
        </is>
      </c>
      <c r="F5" s="30" t="inlineStr">
        <is>
          <t>Rp M</t>
        </is>
      </c>
    </row>
    <row r="6">
      <c r="B6" s="23" t="inlineStr">
        <is>
          <t>Purchase Equity (harga beli saham target)</t>
        </is>
      </c>
      <c r="C6" s="7" t="n">
        <v>3200</v>
      </c>
      <c r="D6" s="31" t="inlineStr">
        <is>
          <t>←</t>
        </is>
      </c>
      <c r="E6" s="23" t="inlineStr">
        <is>
          <t>Total new debt (LBO debt)</t>
        </is>
      </c>
      <c r="F6" s="32">
        <f>C12</f>
        <v/>
      </c>
    </row>
    <row r="7">
      <c r="B7" s="23" t="inlineStr">
        <is>
          <t>Refinance existing debt</t>
        </is>
      </c>
      <c r="C7" s="7" t="n">
        <v>500</v>
      </c>
      <c r="E7" s="23" t="inlineStr">
        <is>
          <t>Sponsor equity (plug)</t>
        </is>
      </c>
      <c r="F7" s="24">
        <f>C9-F6</f>
        <v/>
      </c>
      <c r="G7" s="19" t="inlineStr">
        <is>
          <t>Plug: total uses − debt</t>
        </is>
      </c>
    </row>
    <row r="8">
      <c r="B8" s="23" t="inlineStr">
        <is>
          <t>Transaction fees</t>
        </is>
      </c>
      <c r="C8" s="7" t="n">
        <v>80</v>
      </c>
    </row>
    <row r="9">
      <c r="B9" s="33" t="inlineStr">
        <is>
          <t>TOTAL USES</t>
        </is>
      </c>
      <c r="C9" s="16">
        <f>SUM(C6:C8)</f>
        <v/>
      </c>
      <c r="E9" s="33" t="inlineStr">
        <is>
          <t>TOTAL SOURCES</t>
        </is>
      </c>
      <c r="F9" s="16">
        <f>SUM(F6:F7)</f>
        <v/>
      </c>
    </row>
    <row r="10">
      <c r="E10" s="34" t="inlineStr">
        <is>
          <t>Cek: Sources − Uses (harus 0)</t>
        </is>
      </c>
      <c r="F10" s="35">
        <f>F9-C9</f>
        <v/>
      </c>
    </row>
    <row r="12">
      <c r="A12" s="3" t="inlineStr">
        <is>
          <t>STRUKTUR UTANG BARU</t>
        </is>
      </c>
    </row>
    <row r="13">
      <c r="B13" s="6" t="inlineStr">
        <is>
          <t>Suku bunga tahunan (all-in)</t>
        </is>
      </c>
      <c r="C13" s="8" t="n">
        <v>0.08500000000000001</v>
      </c>
      <c r="E13" s="6" t="inlineStr">
        <is>
          <t>EBITDA T0 (Rp M, input)</t>
        </is>
      </c>
      <c r="F13" s="7" t="n">
        <v>420</v>
      </c>
    </row>
    <row r="14">
      <c r="B14" s="6" t="inlineStr">
        <is>
          <t>Tenor (tahun)</t>
        </is>
      </c>
      <c r="C14" s="25" t="n">
        <v>5</v>
      </c>
      <c r="E14" s="6" t="inlineStr">
        <is>
          <t>Total Uses / EBITDA</t>
        </is>
      </c>
      <c r="F14" s="36">
        <f>C9/F13</f>
        <v/>
      </c>
    </row>
    <row r="15">
      <c r="B15" s="6" t="inlineStr">
        <is>
          <t>Amortisasi tahunan (linear, Rp M/th)</t>
        </is>
      </c>
      <c r="C15" s="11">
        <f>F6/$C$14</f>
        <v/>
      </c>
      <c r="E15" s="6" t="inlineStr">
        <is>
          <t>Debt / EBITDA (leverage)</t>
        </is>
      </c>
      <c r="F15" s="36">
        <f>F6/F13</f>
        <v/>
      </c>
    </row>
    <row r="16">
      <c r="E16" s="6" t="inlineStr">
        <is>
          <t>Equity / Uses (% equity cushion)</t>
        </is>
      </c>
      <c r="F16" s="28">
        <f>F7/C9</f>
        <v/>
      </c>
    </row>
    <row r="18">
      <c r="A18" s="3" t="inlineStr">
        <is>
          <t>DEBT SCHEDULE &amp; OPERASI (Rp M)</t>
        </is>
      </c>
    </row>
    <row r="19">
      <c r="C19" s="5" t="inlineStr">
        <is>
          <t>T0</t>
        </is>
      </c>
      <c r="D19" s="5" t="inlineStr">
        <is>
          <t>T+1</t>
        </is>
      </c>
      <c r="E19" s="5" t="inlineStr">
        <is>
          <t>T+2</t>
        </is>
      </c>
      <c r="F19" s="5" t="inlineStr">
        <is>
          <t>T+3</t>
        </is>
      </c>
      <c r="G19" s="5" t="inlineStr">
        <is>
          <t>T+4</t>
        </is>
      </c>
      <c r="H19" s="5" t="inlineStr">
        <is>
          <t>T+5</t>
        </is>
      </c>
    </row>
    <row r="20">
      <c r="B20" s="6" t="inlineStr">
        <is>
          <t>Revenue</t>
        </is>
      </c>
      <c r="D20" s="7" t="n">
        <v>1500</v>
      </c>
      <c r="E20" s="7" t="n">
        <v>1620</v>
      </c>
      <c r="F20" s="7" t="n">
        <v>1750</v>
      </c>
      <c r="G20" s="7" t="n">
        <v>1890</v>
      </c>
      <c r="H20" s="7" t="n">
        <v>2040</v>
      </c>
    </row>
    <row r="21">
      <c r="B21" s="6" t="inlineStr">
        <is>
          <t>Margin EBITDA</t>
        </is>
      </c>
      <c r="D21" s="8" t="n">
        <v>0.28</v>
      </c>
      <c r="E21" s="8" t="n">
        <v>0.285</v>
      </c>
      <c r="F21" s="8" t="n">
        <v>0.29</v>
      </c>
      <c r="G21" s="8" t="n">
        <v>0.29</v>
      </c>
      <c r="H21" s="8" t="n">
        <v>0.295</v>
      </c>
    </row>
    <row r="22">
      <c r="B22" s="12" t="inlineStr">
        <is>
          <t>EBITDA</t>
        </is>
      </c>
      <c r="C22" s="13">
        <f>F13</f>
        <v/>
      </c>
      <c r="D22" s="13">
        <f>D20*D21</f>
        <v/>
      </c>
      <c r="E22" s="13">
        <f>E20*E21</f>
        <v/>
      </c>
      <c r="F22" s="13">
        <f>F20*F21</f>
        <v/>
      </c>
      <c r="G22" s="13">
        <f>G20*G21</f>
        <v/>
      </c>
      <c r="H22" s="13">
        <f>H20*H21</f>
        <v/>
      </c>
    </row>
    <row r="23">
      <c r="B23" s="6" t="inlineStr">
        <is>
          <t>(−) D&amp;A</t>
        </is>
      </c>
      <c r="D23" s="7" t="n">
        <v>60</v>
      </c>
      <c r="E23" s="7" t="n">
        <v>65</v>
      </c>
      <c r="F23" s="7" t="n">
        <v>70</v>
      </c>
      <c r="G23" s="7" t="n">
        <v>75</v>
      </c>
      <c r="H23" s="7" t="n">
        <v>80</v>
      </c>
    </row>
    <row r="24">
      <c r="B24" s="6" t="inlineStr">
        <is>
          <t>EBIT</t>
        </is>
      </c>
      <c r="D24" s="11">
        <f>D22-D23</f>
        <v/>
      </c>
      <c r="E24" s="11">
        <f>E22-E23</f>
        <v/>
      </c>
      <c r="F24" s="11">
        <f>F22-F23</f>
        <v/>
      </c>
      <c r="G24" s="11">
        <f>G22-G23</f>
        <v/>
      </c>
      <c r="H24" s="11">
        <f>H22-H23</f>
        <v/>
      </c>
    </row>
    <row r="25">
      <c r="B25" s="6" t="inlineStr">
        <is>
          <t>(−) Bunga utang (interest expense)</t>
        </is>
      </c>
      <c r="D25" s="11">
        <f>-C29*$C$13</f>
        <v/>
      </c>
      <c r="E25" s="11">
        <f>-D29*$C$13</f>
        <v/>
      </c>
      <c r="F25" s="11">
        <f>-E29*$C$13</f>
        <v/>
      </c>
      <c r="G25" s="11">
        <f>-F29*$C$13</f>
        <v/>
      </c>
      <c r="H25" s="11">
        <f>-G29*$C$13</f>
        <v/>
      </c>
    </row>
    <row r="26">
      <c r="B26" s="6" t="inlineStr">
        <is>
          <t>EBT (pre-tax)</t>
        </is>
      </c>
      <c r="D26" s="11">
        <f>D24+D25</f>
        <v/>
      </c>
      <c r="E26" s="11">
        <f>E24+E25</f>
        <v/>
      </c>
      <c r="F26" s="11">
        <f>F24+F25</f>
        <v/>
      </c>
      <c r="G26" s="11">
        <f>G24+G25</f>
        <v/>
      </c>
      <c r="H26" s="11">
        <f>H24+H25</f>
        <v/>
      </c>
    </row>
    <row r="27">
      <c r="B27" s="6" t="inlineStr">
        <is>
          <t>(−) PPh badan (22%)</t>
        </is>
      </c>
      <c r="D27" s="11">
        <f>-MAX(D26,0)*0.22</f>
        <v/>
      </c>
      <c r="E27" s="11">
        <f>-MAX(E26,0)*0.22</f>
        <v/>
      </c>
      <c r="F27" s="11">
        <f>-MAX(F26,0)*0.22</f>
        <v/>
      </c>
      <c r="G27" s="11">
        <f>-MAX(G26,0)*0.22</f>
        <v/>
      </c>
      <c r="H27" s="11">
        <f>-MAX(H26,0)*0.22</f>
        <v/>
      </c>
    </row>
    <row r="28">
      <c r="B28" s="12" t="inlineStr">
        <is>
          <t>Net Income</t>
        </is>
      </c>
      <c r="D28" s="13">
        <f>D26+D27</f>
        <v/>
      </c>
      <c r="E28" s="13">
        <f>E26+E27</f>
        <v/>
      </c>
      <c r="F28" s="13">
        <f>F26+F27</f>
        <v/>
      </c>
      <c r="G28" s="13">
        <f>G26+G27</f>
        <v/>
      </c>
      <c r="H28" s="13">
        <f>H26+H27</f>
        <v/>
      </c>
    </row>
    <row r="29">
      <c r="B29" s="12" t="inlineStr">
        <is>
          <t>Saldo utang awal tahun</t>
        </is>
      </c>
      <c r="C29" s="11">
        <f>F6</f>
        <v/>
      </c>
      <c r="D29" s="11">
        <f>C29-C30</f>
        <v/>
      </c>
      <c r="E29" s="11">
        <f>D29-D30</f>
        <v/>
      </c>
      <c r="F29" s="11">
        <f>E29-E30</f>
        <v/>
      </c>
      <c r="G29" s="11">
        <f>F29-F30</f>
        <v/>
      </c>
      <c r="H29" s="11">
        <f>G29-G30</f>
        <v/>
      </c>
    </row>
    <row r="30">
      <c r="B30" s="6" t="inlineStr">
        <is>
          <t>(−) Amortisasi (membayar pokok)</t>
        </is>
      </c>
      <c r="D30" s="11">
        <f>MIN($C$15,D29)</f>
        <v/>
      </c>
      <c r="E30" s="11">
        <f>MIN($C$15,E29)</f>
        <v/>
      </c>
      <c r="F30" s="11">
        <f>MIN($C$15,F29)</f>
        <v/>
      </c>
      <c r="G30" s="11">
        <f>MIN($C$15,G29)</f>
        <v/>
      </c>
      <c r="H30" s="11">
        <f>MIN($C$15,H29)</f>
        <v/>
      </c>
    </row>
    <row r="31">
      <c r="B31" s="6" t="inlineStr">
        <is>
          <t>Saldo utang akhir tahun</t>
        </is>
      </c>
      <c r="D31" s="11">
        <f>D29-D30</f>
        <v/>
      </c>
      <c r="E31" s="11">
        <f>E29-E30</f>
        <v/>
      </c>
      <c r="F31" s="11">
        <f>F29-F30</f>
        <v/>
      </c>
      <c r="G31" s="11">
        <f>G29-G30</f>
        <v/>
      </c>
      <c r="H31" s="11">
        <f>H29-H30</f>
        <v/>
      </c>
    </row>
    <row r="33">
      <c r="B33" s="6" t="inlineStr">
        <is>
          <t>FCF bersih = NI + D&amp;A − ΔNWC − CapEx</t>
        </is>
      </c>
      <c r="D33" s="13">
        <f>D28+D23-D30</f>
        <v/>
      </c>
      <c r="E33" s="13">
        <f>E28+E23-E30</f>
        <v/>
      </c>
      <c r="F33" s="13">
        <f>F28+F23-F30</f>
        <v/>
      </c>
      <c r="G33" s="13">
        <f>G28+G23-G30</f>
        <v/>
      </c>
      <c r="H33" s="13">
        <f>H28+H23-H30</f>
        <v/>
      </c>
    </row>
    <row r="35">
      <c r="A35" s="3" t="inlineStr">
        <is>
          <t>EXIT &amp; IRR SPONSOR</t>
        </is>
      </c>
    </row>
    <row r="36">
      <c r="B36" s="6" t="inlineStr">
        <is>
          <t>EBITDA exit (T+5)</t>
        </is>
      </c>
      <c r="C36" s="11">
        <f>H22</f>
        <v/>
      </c>
    </row>
    <row r="37">
      <c r="B37" s="6" t="inlineStr">
        <is>
          <t>Exit EV/EBITDA multiple</t>
        </is>
      </c>
      <c r="C37" s="37" t="n">
        <v>8.5</v>
      </c>
    </row>
    <row r="38">
      <c r="B38" s="12" t="inlineStr">
        <is>
          <t>Exit Enterprise Value</t>
        </is>
      </c>
      <c r="C38" s="16">
        <f>C36*C37</f>
        <v/>
      </c>
    </row>
    <row r="39">
      <c r="B39" s="6" t="inlineStr">
        <is>
          <t>(−) Saldo utang akhir (net debt)</t>
        </is>
      </c>
      <c r="C39" s="11">
        <f>-H31</f>
        <v/>
      </c>
    </row>
    <row r="40">
      <c r="B40" s="6" t="inlineStr">
        <is>
          <t>(+) Kas akumulasi (sederhana: Σ FCF)</t>
        </is>
      </c>
      <c r="C40" s="11">
        <f>SUM(D33:H33)</f>
        <v/>
      </c>
    </row>
    <row r="41">
      <c r="B41" s="17" t="inlineStr">
        <is>
          <t>Exit Equity Value (ke sponsor)</t>
        </is>
      </c>
      <c r="C41" s="16">
        <f>C38+C39+C40</f>
        <v/>
      </c>
    </row>
    <row r="42">
      <c r="B42" s="6" t="inlineStr">
        <is>
          <t>(−) Initial sponsor equity (T0)</t>
        </is>
      </c>
      <c r="C42" s="11">
        <f>-F7</f>
        <v/>
      </c>
    </row>
    <row r="43">
      <c r="B43" s="12" t="inlineStr">
        <is>
          <t>Money multiple (MoM)</t>
        </is>
      </c>
      <c r="C43" s="36">
        <f>C41/F7</f>
        <v/>
      </c>
    </row>
    <row r="45">
      <c r="B45" s="29" t="inlineStr">
        <is>
          <t>Aliran kas sponsor (untuk IRR)</t>
        </is>
      </c>
      <c r="C45" s="38" t="n"/>
    </row>
    <row r="46">
      <c r="B46" s="6" t="inlineStr">
        <is>
          <t>T0  (outflow)</t>
        </is>
      </c>
      <c r="C46" s="11">
        <f>-F7</f>
        <v/>
      </c>
    </row>
    <row r="47">
      <c r="B47" s="6" t="inlineStr">
        <is>
          <t>T+1..T+4 (dividen = 0, asumsi cash sweep)</t>
        </is>
      </c>
      <c r="C47" s="11" t="n">
        <v>0</v>
      </c>
    </row>
    <row r="48">
      <c r="B48" s="6" t="inlineStr">
        <is>
          <t>T+5 (exit equity, inflow)</t>
        </is>
      </c>
      <c r="C48" s="11">
        <f>C41</f>
        <v/>
      </c>
    </row>
    <row r="49">
      <c r="B49" s="17" t="inlineStr">
        <is>
          <t>IRR sponsor (5 tahun)</t>
        </is>
      </c>
      <c r="C49" s="39">
        <f>IRR(C46:C48)</f>
        <v/>
      </c>
    </row>
    <row r="50">
      <c r="B50" s="29" t="inlineStr">
        <is>
          <t>CF tahunan eksplisit (T0..T+5)</t>
        </is>
      </c>
      <c r="C50" s="5" t="inlineStr">
        <is>
          <t>T0</t>
        </is>
      </c>
      <c r="D50" s="5" t="inlineStr">
        <is>
          <t>T+1</t>
        </is>
      </c>
      <c r="E50" s="5" t="inlineStr">
        <is>
          <t>T+2</t>
        </is>
      </c>
      <c r="F50" s="5" t="inlineStr">
        <is>
          <t>T+3</t>
        </is>
      </c>
      <c r="G50" s="5" t="inlineStr">
        <is>
          <t>T+4</t>
        </is>
      </c>
      <c r="H50" s="5" t="inlineStr">
        <is>
          <t>T+5</t>
        </is>
      </c>
    </row>
    <row r="51">
      <c r="B51" s="6" t="inlineStr">
        <is>
          <t>Sponsor cash flow</t>
        </is>
      </c>
      <c r="C51" s="11">
        <f>-F7</f>
        <v/>
      </c>
      <c r="D51" s="11" t="n">
        <v>0</v>
      </c>
      <c r="E51" s="11" t="n">
        <v>0</v>
      </c>
      <c r="F51" s="11" t="n">
        <v>0</v>
      </c>
      <c r="G51" s="11" t="n">
        <v>0</v>
      </c>
      <c r="H51" s="11">
        <f>C41</f>
        <v/>
      </c>
    </row>
    <row r="52">
      <c r="B52" s="17" t="inlineStr">
        <is>
          <t>IRR sponsor (tahunan tepat)</t>
        </is>
      </c>
      <c r="C52" s="39">
        <f>IRR(C51:H51)</f>
        <v/>
      </c>
    </row>
    <row r="53">
      <c r="B53" s="6" t="inlineStr">
        <is>
          <t>Equity IRR target sponsor (benchmark)</t>
        </is>
      </c>
      <c r="C53" s="8" t="n">
        <v>0.2</v>
      </c>
    </row>
    <row r="54">
      <c r="B54" s="12" t="inlineStr">
        <is>
          <t>Selisih IRR vs target</t>
        </is>
      </c>
      <c r="C54" s="40">
        <f>C52-C53</f>
        <v/>
      </c>
    </row>
    <row r="56">
      <c r="A56" s="22" t="inlineStr">
        <is>
          <t>Catatan: Model LBO sederhana — bunga dihitung dari saldo awal utang, amortisasi linear dibatasi oleh saldo. FCF = NI + D&amp;A − amortisasi pokok (ΔNWC &amp; CapEx sudah tertanam di D&amp;A/CapEx operasi; angka disederhanakan untuk quick model). Exit equity = EV exit − net debt + kas akumulasi. IRR tahunan tepat memakai rentang 6 sel (T0..T+5).</t>
        </is>
      </c>
    </row>
    <row r="57"/>
    <row r="58"/>
  </sheetData>
  <mergeCells count="7">
    <mergeCell ref="A12:H12"/>
    <mergeCell ref="A4:H4"/>
    <mergeCell ref="A18:H18"/>
    <mergeCell ref="A35:H35"/>
    <mergeCell ref="A2:H2"/>
    <mergeCell ref="A56:H58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2026-07-18T08:40:26Z</dcterms:created>
  <dcterms:modified xmlns:dcterms="http://purl.org/dc/terms/" xmlns:xsi="http://www.w3.org/2001/XMLSchema-instance" xsi:type="dcterms:W3CDTF">2026-07-18T08:40:26Z</dcterms:modified>
</cp:coreProperties>
</file>