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KSI" sheetId="1" state="visible" r:id="rId1"/>
    <sheet xmlns:r="http://schemas.openxmlformats.org/officeDocument/2006/relationships" name="KONSEP_DASAR" sheetId="2" state="visible" r:id="rId2"/>
    <sheet xmlns:r="http://schemas.openxmlformats.org/officeDocument/2006/relationships" name="FORMULA" sheetId="3" state="visible" r:id="rId3"/>
    <sheet xmlns:r="http://schemas.openxmlformats.org/officeDocument/2006/relationships" name="ASUMSI" sheetId="4" state="visible" r:id="rId4"/>
    <sheet xmlns:r="http://schemas.openxmlformats.org/officeDocument/2006/relationships" name="CASHFLOW_TABLE" sheetId="5" state="visible" r:id="rId5"/>
    <sheet xmlns:r="http://schemas.openxmlformats.org/officeDocument/2006/relationships" name="HARGA_OBLIGASI" sheetId="6" state="visible" r:id="rId6"/>
    <sheet xmlns:r="http://schemas.openxmlformats.org/officeDocument/2006/relationships" name="DURATION" sheetId="7" state="visible" r:id="rId7"/>
    <sheet xmlns:r="http://schemas.openxmlformats.org/officeDocument/2006/relationships" name="CONTOH_KASUS" sheetId="8" state="visible" r:id="rId8"/>
    <sheet xmlns:r="http://schemas.openxmlformats.org/officeDocument/2006/relationships" name="KESALAHAN_UMUM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#,##0.0000"/>
    <numFmt numFmtId="165" formatCode="0.000000"/>
    <numFmt numFmtId="166" formatCode="+0.00%;-0.00%;0.00%"/>
    <numFmt numFmtId="167" formatCode="0.0000"/>
  </numFmts>
  <fonts count="5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onsolas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  <fill>
      <patternFill patternType="solid">
        <fgColor rgb="00FFE0B2"/>
        <bgColor rgb="00FFE0B2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left" vertical="top" wrapText="1"/>
    </xf>
    <xf numFmtId="0" fontId="2" fillId="4" borderId="1" applyAlignment="1" pivotButton="0" quotePrefix="0" xfId="0">
      <alignment horizontal="left" vertical="top" wrapText="1"/>
    </xf>
    <xf numFmtId="0" fontId="4" fillId="0" borderId="1" applyAlignment="1" pivotButton="0" quotePrefix="0" xfId="0">
      <alignment horizontal="left" vertical="top" wrapText="1"/>
    </xf>
    <xf numFmtId="4" fontId="2" fillId="4" borderId="1" applyAlignment="1" pivotButton="0" quotePrefix="0" xfId="0">
      <alignment horizontal="left" vertical="top" wrapText="1"/>
    </xf>
    <xf numFmtId="10" fontId="2" fillId="4" borderId="1" applyAlignment="1" pivotButton="0" quotePrefix="0" xfId="0">
      <alignment horizontal="left" vertical="top" wrapText="1"/>
    </xf>
    <xf numFmtId="164" fontId="2" fillId="0" borderId="1" applyAlignment="1" pivotButton="0" quotePrefix="0" xfId="0">
      <alignment horizontal="left" vertical="top" wrapText="1"/>
    </xf>
    <xf numFmtId="165" fontId="2" fillId="0" borderId="1" applyAlignment="1" pivotButton="0" quotePrefix="0" xfId="0">
      <alignment horizontal="left" vertical="top" wrapText="1"/>
    </xf>
    <xf numFmtId="164" fontId="3" fillId="4" borderId="1" applyAlignment="1" pivotButton="0" quotePrefix="0" xfId="0">
      <alignment horizontal="left" vertical="top" wrapText="1"/>
    </xf>
    <xf numFmtId="166" fontId="2" fillId="0" borderId="1" applyAlignment="1" pivotButton="0" quotePrefix="0" xfId="0">
      <alignment horizontal="left" vertical="top" wrapText="1"/>
    </xf>
    <xf numFmtId="10" fontId="2" fillId="0" borderId="1" applyAlignment="1" pivotButton="0" quotePrefix="0" xfId="0">
      <alignment horizontal="left" vertical="top" wrapText="1"/>
    </xf>
    <xf numFmtId="167" fontId="3" fillId="4" borderId="1" applyAlignment="1" pivotButton="0" quotePrefix="0" xfId="0">
      <alignment horizontal="left" vertical="top" wrapText="1"/>
    </xf>
    <xf numFmtId="0" fontId="2" fillId="5" borderId="1" applyAlignment="1" pivotButton="0" quotePrefix="0" xfId="0">
      <alignment horizontal="left" vertical="top" wrapText="1"/>
    </xf>
    <xf numFmtId="0" fontId="3" fillId="5" borderId="0" applyAlignment="1" pivotButton="0" quotePrefix="0" xfId="0">
      <alignment horizontal="left" vertical="center" wrapText="1"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charts/chart1.xml><?xml version="1.0" encoding="utf-8"?>
<chartSpace xmlns="http://schemas.openxmlformats.org/drawingml/2006/chart">
  <style val="13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Harga Obligasi vs YTM</a:t>
            </a:r>
          </a:p>
        </rich>
      </tx>
    </title>
    <plotArea>
      <scatterChart>
        <ser>
          <idx val="0"/>
          <order val="0"/>
          <tx>
            <strRef>
              <f>'HARGA_OBLIGASI'!D10</f>
            </strRef>
          </tx>
          <spPr>
            <a:ln xmlns:a="http://schemas.openxmlformats.org/drawingml/2006/main" w="20000">
              <a:prstDash val="solid"/>
            </a:ln>
          </spPr>
          <marker>
            <symbol val="circle"/>
            <size val="6"/>
            <spPr>
              <a:ln xmlns:a="http://schemas.openxmlformats.org/drawingml/2006/main">
                <a:prstDash val="solid"/>
              </a:ln>
            </spPr>
          </marker>
          <xVal>
            <numRef>
              <f>'HARGA_OBLIGASI'!$C$11:$C$19</f>
            </numRef>
          </xVal>
          <yVal>
            <numRef>
              <f>'HARGA_OBLIGASI'!$D$11:$D$19</f>
            </numRef>
          </yVal>
          <smooth val="0"/>
        </ser>
        <axId val="10"/>
        <axId val="20"/>
      </scatterChart>
      <valAx>
        <axId val="1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YTM</a:t>
                </a:r>
              </a:p>
            </rich>
          </tx>
        </title>
        <numFmt formatCode="0.00%" sourceLinked="0"/>
        <majorTickMark val="none"/>
        <minorTickMark val="none"/>
        <crossAx val="20"/>
      </valAx>
      <valAx>
        <axId val="2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Harga Obligasi</a:t>
                </a:r>
              </a:p>
            </rich>
          </tx>
        </title>
        <numFmt formatCode="#,##0.00" sourceLinked="0"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9</row>
      <rowOff>0</rowOff>
    </from>
    <ext cx="612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6"/>
  <sheetViews>
    <sheetView workbookViewId="0">
      <selection activeCell="A1" sqref="A1"/>
    </sheetView>
  </sheetViews>
  <sheetFormatPr baseColWidth="8" defaultRowHeight="15"/>
  <cols>
    <col width="5" customWidth="1" min="1" max="1"/>
    <col width="20" customWidth="1" min="2" max="2"/>
    <col width="55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</cols>
  <sheetData>
    <row r="1" ht="30" customHeight="1">
      <c r="A1" s="1" t="inlineStr">
        <is>
          <t>Excel Companion · Latihan Valuasi Obligasi + Duration</t>
        </is>
      </c>
      <c r="B1" s="2" t="n"/>
      <c r="C1" s="2" t="n"/>
      <c r="D1" s="2" t="n"/>
      <c r="E1" s="2" t="n"/>
      <c r="F1" s="2" t="n"/>
      <c r="G1" s="2" t="n"/>
      <c r="H1" s="3" t="n"/>
    </row>
    <row r="2"/>
    <row r="3">
      <c r="A3" s="4" t="inlineStr">
        <is>
          <t>Cara Pakai Workbook Ini</t>
        </is>
      </c>
      <c r="B3" s="2" t="n"/>
      <c r="C3" s="2" t="n"/>
      <c r="D3" s="2" t="n"/>
      <c r="E3" s="2" t="n"/>
      <c r="F3" s="2" t="n"/>
      <c r="G3" s="2" t="n"/>
      <c r="H3" s="3" t="n"/>
    </row>
    <row r="4" ht="45" customHeight="1">
      <c r="A4" s="5" t="inlineStr">
        <is>
          <t>Workbook ini menghitung harga obligasi dari arus kas kupon + pelunasan pokok, lalu Macaulay Duration dan Modified Duration — pendamping deck W04 dan widget 'Durasi &amp; Konveksitas Obligasi'. Ubah input di sheet ASUMSI (nilai nominal, kupon, YTM, tenor, frekuensi) — SEMUA sheet lain ikut berubah otomatis (formula hidup).</t>
        </is>
      </c>
      <c r="B4" s="2" t="n"/>
      <c r="C4" s="2" t="n"/>
      <c r="D4" s="2" t="n"/>
      <c r="E4" s="2" t="n"/>
      <c r="F4" s="2" t="n"/>
      <c r="G4" s="2" t="n"/>
      <c r="H4" s="3" t="n"/>
    </row>
    <row r="5"/>
    <row r="6" ht="22" customHeight="1">
      <c r="A6" s="6" t="inlineStr">
        <is>
          <t>1.</t>
        </is>
      </c>
      <c r="B6" s="7" t="inlineStr">
        <is>
          <t>KONSEP_DASAR</t>
        </is>
      </c>
      <c r="C6" s="5" t="inlineStr">
        <is>
          <t>Apa itu harga obligasi, kupon, YTM, dan duration</t>
        </is>
      </c>
      <c r="D6" s="2" t="n"/>
      <c r="E6" s="2" t="n"/>
      <c r="F6" s="2" t="n"/>
      <c r="G6" s="2" t="n"/>
      <c r="H6" s="3" t="n"/>
    </row>
    <row r="7" ht="22" customHeight="1">
      <c r="A7" s="6" t="inlineStr">
        <is>
          <t>2.</t>
        </is>
      </c>
      <c r="B7" s="7" t="inlineStr">
        <is>
          <t>FORMULA</t>
        </is>
      </c>
      <c r="C7" s="5" t="inlineStr">
        <is>
          <t>Rumus lengkap: PV arus kas, harga, Macaulay &amp; Modified Duration</t>
        </is>
      </c>
      <c r="D7" s="2" t="n"/>
      <c r="E7" s="2" t="n"/>
      <c r="F7" s="2" t="n"/>
      <c r="G7" s="2" t="n"/>
      <c r="H7" s="3" t="n"/>
    </row>
    <row r="8" ht="22" customHeight="1">
      <c r="A8" s="6" t="inlineStr">
        <is>
          <t>3.</t>
        </is>
      </c>
      <c r="B8" s="7" t="inlineStr">
        <is>
          <t>ASUMSI</t>
        </is>
      </c>
      <c r="C8" s="5" t="inlineStr">
        <is>
          <t>Input yang bisa diubah: nominal, kupon, YTM, tenor, frekuensi</t>
        </is>
      </c>
      <c r="D8" s="2" t="n"/>
      <c r="E8" s="2" t="n"/>
      <c r="F8" s="2" t="n"/>
      <c r="G8" s="2" t="n"/>
      <c r="H8" s="3" t="n"/>
    </row>
    <row r="9" ht="22" customHeight="1">
      <c r="A9" s="6" t="inlineStr">
        <is>
          <t>4.</t>
        </is>
      </c>
      <c r="B9" s="7" t="inlineStr">
        <is>
          <t>CASHFLOW_TABLE</t>
        </is>
      </c>
      <c r="C9" s="5" t="inlineStr">
        <is>
          <t>Arus kas &amp; PV per periode, langkah demi langkah (live)</t>
        </is>
      </c>
      <c r="D9" s="2" t="n"/>
      <c r="E9" s="2" t="n"/>
      <c r="F9" s="2" t="n"/>
      <c r="G9" s="2" t="n"/>
      <c r="H9" s="3" t="n"/>
    </row>
    <row r="10" ht="22" customHeight="1">
      <c r="A10" s="6" t="inlineStr">
        <is>
          <t>5.</t>
        </is>
      </c>
      <c r="B10" s="7" t="inlineStr">
        <is>
          <t>HARGA_OBLIGASI</t>
        </is>
      </c>
      <c r="C10" s="5" t="inlineStr">
        <is>
          <t>Harga = SUM(PV) live + tabel &amp; grafik sensitivitas Harga vs YTM</t>
        </is>
      </c>
      <c r="D10" s="2" t="n"/>
      <c r="E10" s="2" t="n"/>
      <c r="F10" s="2" t="n"/>
      <c r="G10" s="2" t="n"/>
      <c r="H10" s="3" t="n"/>
    </row>
    <row r="11" ht="22" customHeight="1">
      <c r="A11" s="6" t="inlineStr">
        <is>
          <t>6.</t>
        </is>
      </c>
      <c r="B11" s="7" t="inlineStr">
        <is>
          <t>DURATION</t>
        </is>
      </c>
      <c r="C11" s="5" t="inlineStr">
        <is>
          <t>Macaulay Duration &amp; Modified Duration, live dari cashflow table</t>
        </is>
      </c>
      <c r="D11" s="2" t="n"/>
      <c r="E11" s="2" t="n"/>
      <c r="F11" s="2" t="n"/>
      <c r="G11" s="2" t="n"/>
      <c r="H11" s="3" t="n"/>
    </row>
    <row r="12" ht="22" customHeight="1">
      <c r="A12" s="6" t="inlineStr">
        <is>
          <t>7.</t>
        </is>
      </c>
      <c r="B12" s="7" t="inlineStr">
        <is>
          <t>CONTOH_KASUS</t>
        </is>
      </c>
      <c r="C12" s="5" t="inlineStr">
        <is>
          <t>Obligasi korporasi semi-tahunan — contoh lengkap</t>
        </is>
      </c>
      <c r="D12" s="2" t="n"/>
      <c r="E12" s="2" t="n"/>
      <c r="F12" s="2" t="n"/>
      <c r="G12" s="2" t="n"/>
      <c r="H12" s="3" t="n"/>
    </row>
    <row r="13" ht="22" customHeight="1">
      <c r="A13" s="6" t="inlineStr">
        <is>
          <t>8.</t>
        </is>
      </c>
      <c r="B13" s="7" t="inlineStr">
        <is>
          <t>KESALAHAN_UMUM</t>
        </is>
      </c>
      <c r="C13" s="5" t="inlineStr">
        <is>
          <t>5 kesalahan tersering + cara verifikasi</t>
        </is>
      </c>
      <c r="D13" s="2" t="n"/>
      <c r="E13" s="2" t="n"/>
      <c r="F13" s="2" t="n"/>
      <c r="G13" s="2" t="n"/>
      <c r="H13" s="3" t="n"/>
    </row>
    <row r="14"/>
    <row r="15">
      <c r="A15" s="4" t="inlineStr">
        <is>
          <t>Patokan Verifikasi (default sheet ASUMSI)</t>
        </is>
      </c>
      <c r="B15" s="2" t="n"/>
      <c r="C15" s="2" t="n"/>
      <c r="D15" s="2" t="n"/>
      <c r="E15" s="2" t="n"/>
      <c r="F15" s="2" t="n"/>
      <c r="G15" s="2" t="n"/>
      <c r="H15" s="3" t="n"/>
    </row>
    <row r="16" ht="35" customHeight="1">
      <c r="A16" s="8" t="inlineStr">
        <is>
          <t>Nominal=100, kupon tahunan=8%, YTM=8%, tenor=5 tahun, frekuensi=1 (tahunan) -&gt; Harga = 100 (par, karena kupon=YTM), Macaulay Duration ~= 4,31 tahun. Angka ini sama persis dengan patokan buku teks yang dipakai widget kalkulator.</t>
        </is>
      </c>
      <c r="B16" s="2" t="n"/>
      <c r="C16" s="2" t="n"/>
      <c r="D16" s="2" t="n"/>
      <c r="E16" s="2" t="n"/>
      <c r="F16" s="2" t="n"/>
      <c r="G16" s="2" t="n"/>
      <c r="H16" s="3" t="n"/>
    </row>
  </sheetData>
  <mergeCells count="13">
    <mergeCell ref="A4:H4"/>
    <mergeCell ref="C6:H6"/>
    <mergeCell ref="A3:H3"/>
    <mergeCell ref="C10:H10"/>
    <mergeCell ref="C11:H11"/>
    <mergeCell ref="A15:H15"/>
    <mergeCell ref="C13:H13"/>
    <mergeCell ref="A16:H16"/>
    <mergeCell ref="C9:H9"/>
    <mergeCell ref="C8:H8"/>
    <mergeCell ref="A1:H1"/>
    <mergeCell ref="C12:H12"/>
    <mergeCell ref="C7:H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26" customWidth="1" min="1" max="1"/>
    <col width="40" customWidth="1" min="2" max="2"/>
    <col width="45" customWidth="1" min="3" max="3"/>
    <col width="12" customWidth="1" min="4" max="4"/>
    <col width="12" customWidth="1" min="5" max="5"/>
  </cols>
  <sheetData>
    <row r="1" ht="30" customHeight="1">
      <c r="A1" s="1" t="inlineStr">
        <is>
          <t>Konsep Dasar: Harga Obligasi dan Duration</t>
        </is>
      </c>
      <c r="B1" s="2" t="n"/>
      <c r="C1" s="2" t="n"/>
      <c r="D1" s="2" t="n"/>
      <c r="E1" s="3" t="n"/>
    </row>
    <row r="2"/>
    <row r="3">
      <c r="A3" s="4" t="inlineStr">
        <is>
          <t>Kenapa Harga Obligasi Bisa Beda dari Nilai Nominalnya?</t>
        </is>
      </c>
      <c r="B3" s="2" t="n"/>
      <c r="C3" s="2" t="n"/>
      <c r="D3" s="2" t="n"/>
      <c r="E3" s="3" t="n"/>
    </row>
    <row r="4" ht="50" customHeight="1">
      <c r="A4" s="5" t="inlineStr">
        <is>
          <t>Obligasi menjanjikan arus kas tetap (kupon tiap periode + pelunasan pokok di akhir). Harga wajarnya = nilai sekarang (present value) seluruh arus kas itu, didiskon memakai yield to maturity (YTM) — bukan kupon. Kalau YTM naik, harga turun (hubungan terbalik).</t>
        </is>
      </c>
      <c r="B4" s="2" t="n"/>
      <c r="C4" s="2" t="n"/>
      <c r="D4" s="2" t="n"/>
      <c r="E4" s="3" t="n"/>
    </row>
    <row r="5"/>
    <row r="6">
      <c r="A6" s="4" t="inlineStr">
        <is>
          <t>Istilah Kunci</t>
        </is>
      </c>
    </row>
    <row r="7">
      <c r="A7" s="1" t="inlineStr">
        <is>
          <t>Istilah</t>
        </is>
      </c>
      <c r="B7" s="1" t="inlineStr">
        <is>
          <t>Arti</t>
        </is>
      </c>
      <c r="C7" s="1" t="inlineStr">
        <is>
          <t>Catatan</t>
        </is>
      </c>
    </row>
    <row r="8" ht="45" customHeight="1">
      <c r="A8" s="5" t="inlineStr">
        <is>
          <t>Nilai nominal (face value)</t>
        </is>
      </c>
      <c r="B8" s="5" t="inlineStr">
        <is>
          <t>Jumlah yang dikembalikan saat jatuh tempo</t>
        </is>
      </c>
      <c r="C8" s="5" t="inlineStr">
        <is>
          <t>Sering dikutip per 100 di pasar, meski nominal riil bisa 1 miliar</t>
        </is>
      </c>
    </row>
    <row r="9" ht="45" customHeight="1">
      <c r="A9" s="5" t="inlineStr">
        <is>
          <t>Kupon</t>
        </is>
      </c>
      <c r="B9" s="5" t="inlineStr">
        <is>
          <t>Pembayaran bunga periodik, % dari nominal</t>
        </is>
      </c>
      <c r="C9" s="5" t="inlineStr">
        <is>
          <t>Tetap sepanjang umur obligasi (obligasi kupon tetap)</t>
        </is>
      </c>
    </row>
    <row r="10" ht="45" customHeight="1">
      <c r="A10" s="5" t="inlineStr">
        <is>
          <t>Yield to maturity (YTM)</t>
        </is>
      </c>
      <c r="B10" s="5" t="inlineStr">
        <is>
          <t>Tingkat diskonto pasar saat ini untuk obligasi sejenis</t>
        </is>
      </c>
      <c r="C10" s="5" t="inlineStr">
        <is>
          <t>Beda dari kupon — inilah yang membuat harga naik/turun dari nominal</t>
        </is>
      </c>
    </row>
    <row r="11" ht="45" customHeight="1">
      <c r="A11" s="5" t="inlineStr">
        <is>
          <t>Harga premium / diskon / par</t>
        </is>
      </c>
      <c r="B11" s="5" t="inlineStr">
        <is>
          <t>Harga &gt; / &lt; / = nominal</t>
        </is>
      </c>
      <c r="C11" s="5" t="inlineStr">
        <is>
          <t>Premium kalau kupon &gt; YTM, diskon kalau kupon &lt; YTM, par kalau sama</t>
        </is>
      </c>
    </row>
    <row r="12" ht="45" customHeight="1">
      <c r="A12" s="5" t="inlineStr">
        <is>
          <t>Macaulay Duration</t>
        </is>
      </c>
      <c r="B12" s="5" t="inlineStr">
        <is>
          <t>Rata-rata tertimbang waktu penerimaan arus kas (tahun)</t>
        </is>
      </c>
      <c r="C12" s="5" t="inlineStr">
        <is>
          <t>Bobot = porsi nilai sekarang tiap arus kas terhadap harga</t>
        </is>
      </c>
    </row>
    <row r="13" ht="45" customHeight="1">
      <c r="A13" s="5" t="inlineStr">
        <is>
          <t>Modified Duration</t>
        </is>
      </c>
      <c r="B13" s="5" t="inlineStr">
        <is>
          <t>Estimasi persen perubahan harga per 1 poin persentase perubahan YTM</t>
        </is>
      </c>
      <c r="C13" s="5" t="inlineStr">
        <is>
          <t>= Macaulay Duration / (1 + YTM/frekuensi)</t>
        </is>
      </c>
    </row>
  </sheetData>
  <mergeCells count="3">
    <mergeCell ref="A1:E1"/>
    <mergeCell ref="A4:E4"/>
    <mergeCell ref="A3:E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8"/>
  <sheetViews>
    <sheetView workbookViewId="0">
      <selection activeCell="A1" sqref="A1"/>
    </sheetView>
  </sheetViews>
  <sheetFormatPr baseColWidth="8" defaultRowHeight="15"/>
  <cols>
    <col width="18" customWidth="1" min="1" max="1"/>
    <col width="55" customWidth="1" min="2" max="2"/>
    <col width="12" customWidth="1" min="3" max="3"/>
    <col width="12" customWidth="1" min="4" max="4"/>
    <col width="12" customWidth="1" min="5" max="5"/>
    <col width="12" customWidth="1" min="6" max="6"/>
  </cols>
  <sheetData>
    <row r="1" ht="30" customHeight="1">
      <c r="A1" s="1" t="inlineStr">
        <is>
          <t>Formula Valuasi Obligasi dan Duration</t>
        </is>
      </c>
      <c r="B1" s="2" t="n"/>
      <c r="C1" s="2" t="n"/>
      <c r="D1" s="2" t="n"/>
      <c r="E1" s="2" t="n"/>
      <c r="F1" s="3" t="n"/>
    </row>
    <row r="2"/>
    <row r="3">
      <c r="A3" s="4" t="inlineStr">
        <is>
          <t>Arus Kas per Periode t</t>
        </is>
      </c>
      <c r="B3" s="2" t="n"/>
      <c r="C3" s="2" t="n"/>
      <c r="D3" s="2" t="n"/>
      <c r="E3" s="2" t="n"/>
      <c r="F3" s="3" t="n"/>
    </row>
    <row r="4">
      <c r="A4" s="9" t="inlineStr">
        <is>
          <t>CF_t = Kupon_t + Pelunasan_pokok_t</t>
        </is>
      </c>
      <c r="B4" s="2" t="n"/>
      <c r="C4" s="2" t="n"/>
      <c r="D4" s="2" t="n"/>
      <c r="E4" s="2" t="n"/>
      <c r="F4" s="3" t="n"/>
    </row>
    <row r="5">
      <c r="A5" s="5" t="inlineStr">
        <is>
          <t>Kupon_t = (kupon tahunan / frekuensi) x nominal; Pelunasan pokok hanya muncul di t = n (periode terakhir)</t>
        </is>
      </c>
      <c r="B5" s="2" t="n"/>
      <c r="C5" s="2" t="n"/>
      <c r="D5" s="2" t="n"/>
      <c r="E5" s="2" t="n"/>
      <c r="F5" s="3" t="n"/>
    </row>
    <row r="6"/>
    <row r="7">
      <c r="A7" s="4" t="inlineStr">
        <is>
          <t>Nilai Sekarang (PV) Tiap Arus Kas</t>
        </is>
      </c>
      <c r="B7" s="2" t="n"/>
      <c r="C7" s="2" t="n"/>
      <c r="D7" s="2" t="n"/>
      <c r="E7" s="2" t="n"/>
      <c r="F7" s="3" t="n"/>
    </row>
    <row r="8">
      <c r="A8" s="9" t="inlineStr">
        <is>
          <t>PV(CF_t) = CF_t / (1 + YTM/frekuensi)^t</t>
        </is>
      </c>
      <c r="B8" s="2" t="n"/>
      <c r="C8" s="2" t="n"/>
      <c r="D8" s="2" t="n"/>
      <c r="E8" s="2" t="n"/>
      <c r="F8" s="3" t="n"/>
    </row>
    <row r="9"/>
    <row r="10">
      <c r="A10" s="4" t="inlineStr">
        <is>
          <t>Harga Obligasi</t>
        </is>
      </c>
      <c r="B10" s="2" t="n"/>
      <c r="C10" s="2" t="n"/>
      <c r="D10" s="2" t="n"/>
      <c r="E10" s="2" t="n"/>
      <c r="F10" s="3" t="n"/>
    </row>
    <row r="11">
      <c r="A11" s="9" t="inlineStr">
        <is>
          <t>Harga = SUM( PV(CF_t) ) untuk t = 1 sampai n</t>
        </is>
      </c>
      <c r="B11" s="2" t="n"/>
      <c r="C11" s="2" t="n"/>
      <c r="D11" s="2" t="n"/>
      <c r="E11" s="2" t="n"/>
      <c r="F11" s="3" t="n"/>
    </row>
    <row r="12">
      <c r="A12" s="5" t="inlineStr">
        <is>
          <t>n = tenor (tahun) x frekuensi kupon per tahun = jumlah total periode pembayaran</t>
        </is>
      </c>
      <c r="B12" s="2" t="n"/>
      <c r="C12" s="2" t="n"/>
      <c r="D12" s="2" t="n"/>
      <c r="E12" s="2" t="n"/>
      <c r="F12" s="3" t="n"/>
    </row>
    <row r="13"/>
    <row r="14">
      <c r="A14" s="4" t="inlineStr">
        <is>
          <t>Macaulay Duration</t>
        </is>
      </c>
      <c r="B14" s="2" t="n"/>
      <c r="C14" s="2" t="n"/>
      <c r="D14" s="2" t="n"/>
      <c r="E14" s="2" t="n"/>
      <c r="F14" s="3" t="n"/>
    </row>
    <row r="15">
      <c r="A15" s="9" t="inlineStr">
        <is>
          <t>Macaulay Duration = [ SUM( (t/frekuensi) x PV(CF_t) ) ] / Harga</t>
        </is>
      </c>
      <c r="B15" s="2" t="n"/>
      <c r="C15" s="2" t="n"/>
      <c r="D15" s="2" t="n"/>
      <c r="E15" s="2" t="n"/>
      <c r="F15" s="3" t="n"/>
    </row>
    <row r="16" ht="35" customHeight="1">
      <c r="A16" s="5" t="inlineStr">
        <is>
          <t>Satuannya TAHUN. (t/frekuensi) mengubah nomor periode jadi waktu dalam tahun — WAJIB dibagi frekuensi untuk obligasi semi-tahunan.</t>
        </is>
      </c>
      <c r="B16" s="2" t="n"/>
      <c r="C16" s="2" t="n"/>
      <c r="D16" s="2" t="n"/>
      <c r="E16" s="2" t="n"/>
      <c r="F16" s="3" t="n"/>
    </row>
    <row r="17"/>
    <row r="18">
      <c r="A18" s="4" t="inlineStr">
        <is>
          <t>Modified Duration</t>
        </is>
      </c>
      <c r="B18" s="2" t="n"/>
      <c r="C18" s="2" t="n"/>
      <c r="D18" s="2" t="n"/>
      <c r="E18" s="2" t="n"/>
      <c r="F18" s="3" t="n"/>
    </row>
    <row r="19">
      <c r="A19" s="9" t="inlineStr">
        <is>
          <t>Modified Duration = Macaulay Duration / (1 + YTM/frekuensi)</t>
        </is>
      </c>
      <c r="B19" s="2" t="n"/>
      <c r="C19" s="2" t="n"/>
      <c r="D19" s="2" t="n"/>
      <c r="E19" s="2" t="n"/>
      <c r="F19" s="3" t="n"/>
    </row>
    <row r="20" ht="30" customHeight="1">
      <c r="A20" s="5" t="inlineStr">
        <is>
          <t>Selalu &lt;= Macaulay Duration. Dipakai untuk estimasi %-perubahan harga: %DeltaHarga ~= -Modified Duration x DeltaYTM</t>
        </is>
      </c>
      <c r="B20" s="2" t="n"/>
      <c r="C20" s="2" t="n"/>
      <c r="D20" s="2" t="n"/>
      <c r="E20" s="2" t="n"/>
      <c r="F20" s="3" t="n"/>
    </row>
    <row r="21"/>
    <row r="22">
      <c r="A22" s="4" t="inlineStr">
        <is>
          <t>Penjelasan Simbol</t>
        </is>
      </c>
    </row>
    <row r="23">
      <c r="A23" s="6" t="inlineStr">
        <is>
          <t>t</t>
        </is>
      </c>
      <c r="B23" s="5" t="inlineStr">
        <is>
          <t>Nomor periode pembayaran (1, 2, 3, ... n)</t>
        </is>
      </c>
      <c r="C23" s="2" t="n"/>
      <c r="D23" s="2" t="n"/>
      <c r="E23" s="2" t="n"/>
      <c r="F23" s="3" t="n"/>
    </row>
    <row r="24">
      <c r="A24" s="6" t="inlineStr">
        <is>
          <t>n</t>
        </is>
      </c>
      <c r="B24" s="5" t="inlineStr">
        <is>
          <t>Jumlah total periode = tenor x frekuensi</t>
        </is>
      </c>
      <c r="C24" s="2" t="n"/>
      <c r="D24" s="2" t="n"/>
      <c r="E24" s="2" t="n"/>
      <c r="F24" s="3" t="n"/>
    </row>
    <row r="25">
      <c r="A25" s="6" t="inlineStr">
        <is>
          <t>frekuensi</t>
        </is>
      </c>
      <c r="B25" s="5" t="inlineStr">
        <is>
          <t>Kupon per tahun: 1 = tahunan, 2 = semi-tahunan</t>
        </is>
      </c>
      <c r="C25" s="2" t="n"/>
      <c r="D25" s="2" t="n"/>
      <c r="E25" s="2" t="n"/>
      <c r="F25" s="3" t="n"/>
    </row>
    <row r="26">
      <c r="A26" s="6" t="inlineStr">
        <is>
          <t>YTM</t>
        </is>
      </c>
      <c r="B26" s="5" t="inlineStr">
        <is>
          <t>Yield to maturity tahunan (didiskon per periode = YTM/frekuensi)</t>
        </is>
      </c>
      <c r="C26" s="2" t="n"/>
      <c r="D26" s="2" t="n"/>
      <c r="E26" s="2" t="n"/>
      <c r="F26" s="3" t="n"/>
    </row>
    <row r="27">
      <c r="A27" s="6" t="inlineStr">
        <is>
          <t>CF_t</t>
        </is>
      </c>
      <c r="B27" s="5" t="inlineStr">
        <is>
          <t>Total arus kas di periode t (kupon, + nominal kalau t = n)</t>
        </is>
      </c>
      <c r="C27" s="2" t="n"/>
      <c r="D27" s="2" t="n"/>
      <c r="E27" s="2" t="n"/>
      <c r="F27" s="3" t="n"/>
    </row>
    <row r="28">
      <c r="A28" s="6" t="inlineStr">
        <is>
          <t>PV(CF_t)</t>
        </is>
      </c>
      <c r="B28" s="5" t="inlineStr">
        <is>
          <t>Nilai sekarang arus kas periode t</t>
        </is>
      </c>
      <c r="C28" s="2" t="n"/>
      <c r="D28" s="2" t="n"/>
      <c r="E28" s="2" t="n"/>
      <c r="F28" s="3" t="n"/>
    </row>
  </sheetData>
  <mergeCells count="21">
    <mergeCell ref="A16:F16"/>
    <mergeCell ref="B25:F25"/>
    <mergeCell ref="A12:F12"/>
    <mergeCell ref="A18:F18"/>
    <mergeCell ref="A3:F3"/>
    <mergeCell ref="B27:F27"/>
    <mergeCell ref="A14:F14"/>
    <mergeCell ref="A5:F5"/>
    <mergeCell ref="A8:F8"/>
    <mergeCell ref="B23:F23"/>
    <mergeCell ref="A4:F4"/>
    <mergeCell ref="A20:F20"/>
    <mergeCell ref="A10:F10"/>
    <mergeCell ref="A19:F19"/>
    <mergeCell ref="B28:F28"/>
    <mergeCell ref="A15:F15"/>
    <mergeCell ref="A11:F11"/>
    <mergeCell ref="B24:F24"/>
    <mergeCell ref="A1:F1"/>
    <mergeCell ref="B26:F26"/>
    <mergeCell ref="A7:F7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11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  <col width="58" customWidth="1" min="3" max="3"/>
  </cols>
  <sheetData>
    <row r="1" ht="30" customHeight="1">
      <c r="A1" s="1" t="inlineStr">
        <is>
          <t>Asumsi &amp; Input — Ubah Nilai di Sini</t>
        </is>
      </c>
      <c r="B1" s="2" t="n"/>
      <c r="C1" s="3" t="n"/>
    </row>
    <row r="2" ht="35" customHeight="1">
      <c r="A2" s="5" t="inlineStr">
        <is>
          <t>Semua sheet lain (CASHFLOW_TABLE, HARGA_OBLIGASI, DURATION) memakai formula yang membaca sel B5:B9 di sini. Ubah salah satu input, seluruh workbook ikut menghitung ulang.</t>
        </is>
      </c>
      <c r="B2" s="2" t="n"/>
      <c r="C2" s="3" t="n"/>
    </row>
    <row r="3"/>
    <row r="4">
      <c r="A4" s="4" t="inlineStr">
        <is>
          <t>Input Obligasi</t>
        </is>
      </c>
    </row>
    <row r="5">
      <c r="A5" s="1" t="inlineStr">
        <is>
          <t>Parameter</t>
        </is>
      </c>
      <c r="B5" s="1" t="inlineStr">
        <is>
          <t>Nilai</t>
        </is>
      </c>
      <c r="C5" s="1" t="inlineStr">
        <is>
          <t>Keterangan</t>
        </is>
      </c>
    </row>
    <row r="6">
      <c r="A6" s="6" t="inlineStr">
        <is>
          <t>Nilai nominal (face value)</t>
        </is>
      </c>
      <c r="B6" s="10" t="n">
        <v>100</v>
      </c>
      <c r="C6" s="5" t="inlineStr">
        <is>
          <t>Default 100 (harga dikutip per 100, sama seperti widget kalkulator). Bisa diganti mis. 1.000.000 untuk nominal riil.</t>
        </is>
      </c>
    </row>
    <row r="7">
      <c r="A7" s="6" t="inlineStr">
        <is>
          <t>Kupon tahunan (%)</t>
        </is>
      </c>
      <c r="B7" s="11" t="n">
        <v>0.08</v>
      </c>
      <c r="C7" s="5" t="inlineStr">
        <is>
          <t>Tingkat kupon tahunan, dibayar terbagi rata tiap periode</t>
        </is>
      </c>
    </row>
    <row r="8">
      <c r="A8" s="6" t="inlineStr">
        <is>
          <t>YTM tahunan (%)</t>
        </is>
      </c>
      <c r="B8" s="11" t="n">
        <v>0.08</v>
      </c>
      <c r="C8" s="5" t="inlineStr">
        <is>
          <t>Yield to maturity tahunan (tingkat diskonto pasar)</t>
        </is>
      </c>
    </row>
    <row r="9">
      <c r="A9" s="6" t="inlineStr">
        <is>
          <t>Tenor (tahun)</t>
        </is>
      </c>
      <c r="B9" s="8" t="n">
        <v>5</v>
      </c>
      <c r="C9" s="5" t="inlineStr">
        <is>
          <t>Umur obligasi dalam tahun (maks 30 periode di CASHFLOW_TABLE)</t>
        </is>
      </c>
    </row>
    <row r="10">
      <c r="A10" s="6" t="inlineStr">
        <is>
          <t>Frekuensi kupon per tahun</t>
        </is>
      </c>
      <c r="B10" s="8" t="n">
        <v>1</v>
      </c>
      <c r="C10" s="5" t="inlineStr">
        <is>
          <t>1 = tahunan, 2 = semi-tahunan (satu-satunya nilai valid)</t>
        </is>
      </c>
    </row>
    <row r="11">
      <c r="A11" s="6" t="inlineStr">
        <is>
          <t>Jumlah periode (n)</t>
        </is>
      </c>
      <c r="B11" s="7">
        <f>B9*B10</f>
        <v/>
      </c>
      <c r="C11" s="5" t="inlineStr">
        <is>
          <t>= tenor x frekuensi. Dihitung otomatis, dipakai CASHFLOW_TABLE menentukan periode aktif.</t>
        </is>
      </c>
    </row>
  </sheetData>
  <mergeCells count="2">
    <mergeCell ref="A1:C1"/>
    <mergeCell ref="A2:C2"/>
  </mergeCells>
  <dataValidations count="1">
    <dataValidation sqref="B10" showDropDown="0" showInputMessage="0" showErrorMessage="1" allowBlank="0" error="Isi 1 (tahunan) atau 2 (semi-tahunan)" type="list">
      <formula1>"1,2"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37"/>
  <sheetViews>
    <sheetView workbookViewId="0">
      <selection activeCell="A1" sqref="A1"/>
    </sheetView>
  </sheetViews>
  <sheetFormatPr baseColWidth="8" defaultRowHeight="15"/>
  <cols>
    <col width="10" customWidth="1" min="1" max="1"/>
    <col width="12" customWidth="1" min="2" max="2"/>
    <col width="16" customWidth="1" min="3" max="3"/>
    <col width="15" customWidth="1" min="4" max="4"/>
    <col width="18" customWidth="1" min="5" max="5"/>
    <col width="14" customWidth="1" min="6" max="6"/>
    <col width="15" customWidth="1" min="7" max="7"/>
    <col width="16" customWidth="1" min="8" max="8"/>
  </cols>
  <sheetData>
    <row r="1" ht="30" customHeight="1">
      <c r="A1" s="1" t="inlineStr">
        <is>
          <t>Tabel Arus Kas dan Present Value per Periode</t>
        </is>
      </c>
      <c r="B1" s="2" t="n"/>
      <c r="C1" s="2" t="n"/>
      <c r="D1" s="2" t="n"/>
      <c r="E1" s="2" t="n"/>
      <c r="F1" s="2" t="n"/>
      <c r="G1" s="2" t="n"/>
      <c r="H1" s="3" t="n"/>
    </row>
    <row r="2" ht="30" customHeight="1">
      <c r="A2" s="5" t="inlineStr">
        <is>
          <t>Setiap baris = satu periode pembayaran. Periode t &lt;= ASUMSI!n aktif; sisanya (sampai baris 34) otomatis nol kalau tenor lebih pendek — supaya tabel tetap hidup saat tenor diubah.</t>
        </is>
      </c>
      <c r="B2" s="2" t="n"/>
      <c r="C2" s="2" t="n"/>
      <c r="D2" s="2" t="n"/>
      <c r="E2" s="2" t="n"/>
      <c r="F2" s="2" t="n"/>
      <c r="G2" s="2" t="n"/>
      <c r="H2" s="3" t="n"/>
    </row>
    <row r="3"/>
    <row r="4">
      <c r="A4" s="1" t="inlineStr">
        <is>
          <t>Periode (t)</t>
        </is>
      </c>
      <c r="B4" s="1" t="inlineStr">
        <is>
          <t>Aktif? (t&lt;=n)</t>
        </is>
      </c>
      <c r="C4" s="1" t="inlineStr">
        <is>
          <t>Kupon per periode</t>
        </is>
      </c>
      <c r="D4" s="1" t="inlineStr">
        <is>
          <t>Pelunasan pokok</t>
        </is>
      </c>
      <c r="E4" s="1" t="inlineStr">
        <is>
          <t>Total arus kas (CF_t)</t>
        </is>
      </c>
      <c r="F4" s="1" t="inlineStr">
        <is>
          <t>Faktor diskonto</t>
        </is>
      </c>
      <c r="G4" s="1" t="inlineStr">
        <is>
          <t>PV arus kas</t>
        </is>
      </c>
      <c r="H4" s="1" t="inlineStr">
        <is>
          <t>(t/frekuensi) x PV</t>
        </is>
      </c>
    </row>
    <row r="5">
      <c r="A5" s="5" t="n">
        <v>1</v>
      </c>
      <c r="B5" s="5">
        <f>IF(A5&lt;=ASUMSI!$B$11,1,0)</f>
        <v/>
      </c>
      <c r="C5" s="12">
        <f>IF(B5=1,ASUMSI!$B$7/ASUMSI!$B$10*ASUMSI!$B$6,0)</f>
        <v/>
      </c>
      <c r="D5" s="12">
        <f>IF(AND(B5=1,A5=ASUMSI!$B$11),ASUMSI!$B$6,0)</f>
        <v/>
      </c>
      <c r="E5" s="12">
        <f>C5+D5</f>
        <v/>
      </c>
      <c r="F5" s="13">
        <f>1/(1+ASUMSI!$B$8/ASUMSI!$B$10)^A5</f>
        <v/>
      </c>
      <c r="G5" s="12">
        <f>E5*F5</f>
        <v/>
      </c>
      <c r="H5" s="12">
        <f>(A5/ASUMSI!$B$10)*G5</f>
        <v/>
      </c>
    </row>
    <row r="6">
      <c r="A6" s="5" t="n">
        <v>2</v>
      </c>
      <c r="B6" s="5">
        <f>IF(A6&lt;=ASUMSI!$B$11,1,0)</f>
        <v/>
      </c>
      <c r="C6" s="12">
        <f>IF(B6=1,ASUMSI!$B$7/ASUMSI!$B$10*ASUMSI!$B$6,0)</f>
        <v/>
      </c>
      <c r="D6" s="12">
        <f>IF(AND(B6=1,A6=ASUMSI!$B$11),ASUMSI!$B$6,0)</f>
        <v/>
      </c>
      <c r="E6" s="12">
        <f>C6+D6</f>
        <v/>
      </c>
      <c r="F6" s="13">
        <f>1/(1+ASUMSI!$B$8/ASUMSI!$B$10)^A6</f>
        <v/>
      </c>
      <c r="G6" s="12">
        <f>E6*F6</f>
        <v/>
      </c>
      <c r="H6" s="12">
        <f>(A6/ASUMSI!$B$10)*G6</f>
        <v/>
      </c>
    </row>
    <row r="7">
      <c r="A7" s="5" t="n">
        <v>3</v>
      </c>
      <c r="B7" s="5">
        <f>IF(A7&lt;=ASUMSI!$B$11,1,0)</f>
        <v/>
      </c>
      <c r="C7" s="12">
        <f>IF(B7=1,ASUMSI!$B$7/ASUMSI!$B$10*ASUMSI!$B$6,0)</f>
        <v/>
      </c>
      <c r="D7" s="12">
        <f>IF(AND(B7=1,A7=ASUMSI!$B$11),ASUMSI!$B$6,0)</f>
        <v/>
      </c>
      <c r="E7" s="12">
        <f>C7+D7</f>
        <v/>
      </c>
      <c r="F7" s="13">
        <f>1/(1+ASUMSI!$B$8/ASUMSI!$B$10)^A7</f>
        <v/>
      </c>
      <c r="G7" s="12">
        <f>E7*F7</f>
        <v/>
      </c>
      <c r="H7" s="12">
        <f>(A7/ASUMSI!$B$10)*G7</f>
        <v/>
      </c>
    </row>
    <row r="8">
      <c r="A8" s="5" t="n">
        <v>4</v>
      </c>
      <c r="B8" s="5">
        <f>IF(A8&lt;=ASUMSI!$B$11,1,0)</f>
        <v/>
      </c>
      <c r="C8" s="12">
        <f>IF(B8=1,ASUMSI!$B$7/ASUMSI!$B$10*ASUMSI!$B$6,0)</f>
        <v/>
      </c>
      <c r="D8" s="12">
        <f>IF(AND(B8=1,A8=ASUMSI!$B$11),ASUMSI!$B$6,0)</f>
        <v/>
      </c>
      <c r="E8" s="12">
        <f>C8+D8</f>
        <v/>
      </c>
      <c r="F8" s="13">
        <f>1/(1+ASUMSI!$B$8/ASUMSI!$B$10)^A8</f>
        <v/>
      </c>
      <c r="G8" s="12">
        <f>E8*F8</f>
        <v/>
      </c>
      <c r="H8" s="12">
        <f>(A8/ASUMSI!$B$10)*G8</f>
        <v/>
      </c>
    </row>
    <row r="9">
      <c r="A9" s="5" t="n">
        <v>5</v>
      </c>
      <c r="B9" s="5">
        <f>IF(A9&lt;=ASUMSI!$B$11,1,0)</f>
        <v/>
      </c>
      <c r="C9" s="12">
        <f>IF(B9=1,ASUMSI!$B$7/ASUMSI!$B$10*ASUMSI!$B$6,0)</f>
        <v/>
      </c>
      <c r="D9" s="12">
        <f>IF(AND(B9=1,A9=ASUMSI!$B$11),ASUMSI!$B$6,0)</f>
        <v/>
      </c>
      <c r="E9" s="12">
        <f>C9+D9</f>
        <v/>
      </c>
      <c r="F9" s="13">
        <f>1/(1+ASUMSI!$B$8/ASUMSI!$B$10)^A9</f>
        <v/>
      </c>
      <c r="G9" s="12">
        <f>E9*F9</f>
        <v/>
      </c>
      <c r="H9" s="12">
        <f>(A9/ASUMSI!$B$10)*G9</f>
        <v/>
      </c>
    </row>
    <row r="10">
      <c r="A10" s="5" t="n">
        <v>6</v>
      </c>
      <c r="B10" s="5">
        <f>IF(A10&lt;=ASUMSI!$B$11,1,0)</f>
        <v/>
      </c>
      <c r="C10" s="12">
        <f>IF(B10=1,ASUMSI!$B$7/ASUMSI!$B$10*ASUMSI!$B$6,0)</f>
        <v/>
      </c>
      <c r="D10" s="12">
        <f>IF(AND(B10=1,A10=ASUMSI!$B$11),ASUMSI!$B$6,0)</f>
        <v/>
      </c>
      <c r="E10" s="12">
        <f>C10+D10</f>
        <v/>
      </c>
      <c r="F10" s="13">
        <f>1/(1+ASUMSI!$B$8/ASUMSI!$B$10)^A10</f>
        <v/>
      </c>
      <c r="G10" s="12">
        <f>E10*F10</f>
        <v/>
      </c>
      <c r="H10" s="12">
        <f>(A10/ASUMSI!$B$10)*G10</f>
        <v/>
      </c>
    </row>
    <row r="11">
      <c r="A11" s="5" t="n">
        <v>7</v>
      </c>
      <c r="B11" s="5">
        <f>IF(A11&lt;=ASUMSI!$B$11,1,0)</f>
        <v/>
      </c>
      <c r="C11" s="12">
        <f>IF(B11=1,ASUMSI!$B$7/ASUMSI!$B$10*ASUMSI!$B$6,0)</f>
        <v/>
      </c>
      <c r="D11" s="12">
        <f>IF(AND(B11=1,A11=ASUMSI!$B$11),ASUMSI!$B$6,0)</f>
        <v/>
      </c>
      <c r="E11" s="12">
        <f>C11+D11</f>
        <v/>
      </c>
      <c r="F11" s="13">
        <f>1/(1+ASUMSI!$B$8/ASUMSI!$B$10)^A11</f>
        <v/>
      </c>
      <c r="G11" s="12">
        <f>E11*F11</f>
        <v/>
      </c>
      <c r="H11" s="12">
        <f>(A11/ASUMSI!$B$10)*G11</f>
        <v/>
      </c>
    </row>
    <row r="12">
      <c r="A12" s="5" t="n">
        <v>8</v>
      </c>
      <c r="B12" s="5">
        <f>IF(A12&lt;=ASUMSI!$B$11,1,0)</f>
        <v/>
      </c>
      <c r="C12" s="12">
        <f>IF(B12=1,ASUMSI!$B$7/ASUMSI!$B$10*ASUMSI!$B$6,0)</f>
        <v/>
      </c>
      <c r="D12" s="12">
        <f>IF(AND(B12=1,A12=ASUMSI!$B$11),ASUMSI!$B$6,0)</f>
        <v/>
      </c>
      <c r="E12" s="12">
        <f>C12+D12</f>
        <v/>
      </c>
      <c r="F12" s="13">
        <f>1/(1+ASUMSI!$B$8/ASUMSI!$B$10)^A12</f>
        <v/>
      </c>
      <c r="G12" s="12">
        <f>E12*F12</f>
        <v/>
      </c>
      <c r="H12" s="12">
        <f>(A12/ASUMSI!$B$10)*G12</f>
        <v/>
      </c>
    </row>
    <row r="13">
      <c r="A13" s="5" t="n">
        <v>9</v>
      </c>
      <c r="B13" s="5">
        <f>IF(A13&lt;=ASUMSI!$B$11,1,0)</f>
        <v/>
      </c>
      <c r="C13" s="12">
        <f>IF(B13=1,ASUMSI!$B$7/ASUMSI!$B$10*ASUMSI!$B$6,0)</f>
        <v/>
      </c>
      <c r="D13" s="12">
        <f>IF(AND(B13=1,A13=ASUMSI!$B$11),ASUMSI!$B$6,0)</f>
        <v/>
      </c>
      <c r="E13" s="12">
        <f>C13+D13</f>
        <v/>
      </c>
      <c r="F13" s="13">
        <f>1/(1+ASUMSI!$B$8/ASUMSI!$B$10)^A13</f>
        <v/>
      </c>
      <c r="G13" s="12">
        <f>E13*F13</f>
        <v/>
      </c>
      <c r="H13" s="12">
        <f>(A13/ASUMSI!$B$10)*G13</f>
        <v/>
      </c>
    </row>
    <row r="14">
      <c r="A14" s="5" t="n">
        <v>10</v>
      </c>
      <c r="B14" s="5">
        <f>IF(A14&lt;=ASUMSI!$B$11,1,0)</f>
        <v/>
      </c>
      <c r="C14" s="12">
        <f>IF(B14=1,ASUMSI!$B$7/ASUMSI!$B$10*ASUMSI!$B$6,0)</f>
        <v/>
      </c>
      <c r="D14" s="12">
        <f>IF(AND(B14=1,A14=ASUMSI!$B$11),ASUMSI!$B$6,0)</f>
        <v/>
      </c>
      <c r="E14" s="12">
        <f>C14+D14</f>
        <v/>
      </c>
      <c r="F14" s="13">
        <f>1/(1+ASUMSI!$B$8/ASUMSI!$B$10)^A14</f>
        <v/>
      </c>
      <c r="G14" s="12">
        <f>E14*F14</f>
        <v/>
      </c>
      <c r="H14" s="12">
        <f>(A14/ASUMSI!$B$10)*G14</f>
        <v/>
      </c>
    </row>
    <row r="15">
      <c r="A15" s="5" t="n">
        <v>11</v>
      </c>
      <c r="B15" s="5">
        <f>IF(A15&lt;=ASUMSI!$B$11,1,0)</f>
        <v/>
      </c>
      <c r="C15" s="12">
        <f>IF(B15=1,ASUMSI!$B$7/ASUMSI!$B$10*ASUMSI!$B$6,0)</f>
        <v/>
      </c>
      <c r="D15" s="12">
        <f>IF(AND(B15=1,A15=ASUMSI!$B$11),ASUMSI!$B$6,0)</f>
        <v/>
      </c>
      <c r="E15" s="12">
        <f>C15+D15</f>
        <v/>
      </c>
      <c r="F15" s="13">
        <f>1/(1+ASUMSI!$B$8/ASUMSI!$B$10)^A15</f>
        <v/>
      </c>
      <c r="G15" s="12">
        <f>E15*F15</f>
        <v/>
      </c>
      <c r="H15" s="12">
        <f>(A15/ASUMSI!$B$10)*G15</f>
        <v/>
      </c>
    </row>
    <row r="16">
      <c r="A16" s="5" t="n">
        <v>12</v>
      </c>
      <c r="B16" s="5">
        <f>IF(A16&lt;=ASUMSI!$B$11,1,0)</f>
        <v/>
      </c>
      <c r="C16" s="12">
        <f>IF(B16=1,ASUMSI!$B$7/ASUMSI!$B$10*ASUMSI!$B$6,0)</f>
        <v/>
      </c>
      <c r="D16" s="12">
        <f>IF(AND(B16=1,A16=ASUMSI!$B$11),ASUMSI!$B$6,0)</f>
        <v/>
      </c>
      <c r="E16" s="12">
        <f>C16+D16</f>
        <v/>
      </c>
      <c r="F16" s="13">
        <f>1/(1+ASUMSI!$B$8/ASUMSI!$B$10)^A16</f>
        <v/>
      </c>
      <c r="G16" s="12">
        <f>E16*F16</f>
        <v/>
      </c>
      <c r="H16" s="12">
        <f>(A16/ASUMSI!$B$10)*G16</f>
        <v/>
      </c>
    </row>
    <row r="17">
      <c r="A17" s="5" t="n">
        <v>13</v>
      </c>
      <c r="B17" s="5">
        <f>IF(A17&lt;=ASUMSI!$B$11,1,0)</f>
        <v/>
      </c>
      <c r="C17" s="12">
        <f>IF(B17=1,ASUMSI!$B$7/ASUMSI!$B$10*ASUMSI!$B$6,0)</f>
        <v/>
      </c>
      <c r="D17" s="12">
        <f>IF(AND(B17=1,A17=ASUMSI!$B$11),ASUMSI!$B$6,0)</f>
        <v/>
      </c>
      <c r="E17" s="12">
        <f>C17+D17</f>
        <v/>
      </c>
      <c r="F17" s="13">
        <f>1/(1+ASUMSI!$B$8/ASUMSI!$B$10)^A17</f>
        <v/>
      </c>
      <c r="G17" s="12">
        <f>E17*F17</f>
        <v/>
      </c>
      <c r="H17" s="12">
        <f>(A17/ASUMSI!$B$10)*G17</f>
        <v/>
      </c>
    </row>
    <row r="18">
      <c r="A18" s="5" t="n">
        <v>14</v>
      </c>
      <c r="B18" s="5">
        <f>IF(A18&lt;=ASUMSI!$B$11,1,0)</f>
        <v/>
      </c>
      <c r="C18" s="12">
        <f>IF(B18=1,ASUMSI!$B$7/ASUMSI!$B$10*ASUMSI!$B$6,0)</f>
        <v/>
      </c>
      <c r="D18" s="12">
        <f>IF(AND(B18=1,A18=ASUMSI!$B$11),ASUMSI!$B$6,0)</f>
        <v/>
      </c>
      <c r="E18" s="12">
        <f>C18+D18</f>
        <v/>
      </c>
      <c r="F18" s="13">
        <f>1/(1+ASUMSI!$B$8/ASUMSI!$B$10)^A18</f>
        <v/>
      </c>
      <c r="G18" s="12">
        <f>E18*F18</f>
        <v/>
      </c>
      <c r="H18" s="12">
        <f>(A18/ASUMSI!$B$10)*G18</f>
        <v/>
      </c>
    </row>
    <row r="19">
      <c r="A19" s="5" t="n">
        <v>15</v>
      </c>
      <c r="B19" s="5">
        <f>IF(A19&lt;=ASUMSI!$B$11,1,0)</f>
        <v/>
      </c>
      <c r="C19" s="12">
        <f>IF(B19=1,ASUMSI!$B$7/ASUMSI!$B$10*ASUMSI!$B$6,0)</f>
        <v/>
      </c>
      <c r="D19" s="12">
        <f>IF(AND(B19=1,A19=ASUMSI!$B$11),ASUMSI!$B$6,0)</f>
        <v/>
      </c>
      <c r="E19" s="12">
        <f>C19+D19</f>
        <v/>
      </c>
      <c r="F19" s="13">
        <f>1/(1+ASUMSI!$B$8/ASUMSI!$B$10)^A19</f>
        <v/>
      </c>
      <c r="G19" s="12">
        <f>E19*F19</f>
        <v/>
      </c>
      <c r="H19" s="12">
        <f>(A19/ASUMSI!$B$10)*G19</f>
        <v/>
      </c>
    </row>
    <row r="20">
      <c r="A20" s="5" t="n">
        <v>16</v>
      </c>
      <c r="B20" s="5">
        <f>IF(A20&lt;=ASUMSI!$B$11,1,0)</f>
        <v/>
      </c>
      <c r="C20" s="12">
        <f>IF(B20=1,ASUMSI!$B$7/ASUMSI!$B$10*ASUMSI!$B$6,0)</f>
        <v/>
      </c>
      <c r="D20" s="12">
        <f>IF(AND(B20=1,A20=ASUMSI!$B$11),ASUMSI!$B$6,0)</f>
        <v/>
      </c>
      <c r="E20" s="12">
        <f>C20+D20</f>
        <v/>
      </c>
      <c r="F20" s="13">
        <f>1/(1+ASUMSI!$B$8/ASUMSI!$B$10)^A20</f>
        <v/>
      </c>
      <c r="G20" s="12">
        <f>E20*F20</f>
        <v/>
      </c>
      <c r="H20" s="12">
        <f>(A20/ASUMSI!$B$10)*G20</f>
        <v/>
      </c>
    </row>
    <row r="21">
      <c r="A21" s="5" t="n">
        <v>17</v>
      </c>
      <c r="B21" s="5">
        <f>IF(A21&lt;=ASUMSI!$B$11,1,0)</f>
        <v/>
      </c>
      <c r="C21" s="12">
        <f>IF(B21=1,ASUMSI!$B$7/ASUMSI!$B$10*ASUMSI!$B$6,0)</f>
        <v/>
      </c>
      <c r="D21" s="12">
        <f>IF(AND(B21=1,A21=ASUMSI!$B$11),ASUMSI!$B$6,0)</f>
        <v/>
      </c>
      <c r="E21" s="12">
        <f>C21+D21</f>
        <v/>
      </c>
      <c r="F21" s="13">
        <f>1/(1+ASUMSI!$B$8/ASUMSI!$B$10)^A21</f>
        <v/>
      </c>
      <c r="G21" s="12">
        <f>E21*F21</f>
        <v/>
      </c>
      <c r="H21" s="12">
        <f>(A21/ASUMSI!$B$10)*G21</f>
        <v/>
      </c>
    </row>
    <row r="22">
      <c r="A22" s="5" t="n">
        <v>18</v>
      </c>
      <c r="B22" s="5">
        <f>IF(A22&lt;=ASUMSI!$B$11,1,0)</f>
        <v/>
      </c>
      <c r="C22" s="12">
        <f>IF(B22=1,ASUMSI!$B$7/ASUMSI!$B$10*ASUMSI!$B$6,0)</f>
        <v/>
      </c>
      <c r="D22" s="12">
        <f>IF(AND(B22=1,A22=ASUMSI!$B$11),ASUMSI!$B$6,0)</f>
        <v/>
      </c>
      <c r="E22" s="12">
        <f>C22+D22</f>
        <v/>
      </c>
      <c r="F22" s="13">
        <f>1/(1+ASUMSI!$B$8/ASUMSI!$B$10)^A22</f>
        <v/>
      </c>
      <c r="G22" s="12">
        <f>E22*F22</f>
        <v/>
      </c>
      <c r="H22" s="12">
        <f>(A22/ASUMSI!$B$10)*G22</f>
        <v/>
      </c>
    </row>
    <row r="23">
      <c r="A23" s="5" t="n">
        <v>19</v>
      </c>
      <c r="B23" s="5">
        <f>IF(A23&lt;=ASUMSI!$B$11,1,0)</f>
        <v/>
      </c>
      <c r="C23" s="12">
        <f>IF(B23=1,ASUMSI!$B$7/ASUMSI!$B$10*ASUMSI!$B$6,0)</f>
        <v/>
      </c>
      <c r="D23" s="12">
        <f>IF(AND(B23=1,A23=ASUMSI!$B$11),ASUMSI!$B$6,0)</f>
        <v/>
      </c>
      <c r="E23" s="12">
        <f>C23+D23</f>
        <v/>
      </c>
      <c r="F23" s="13">
        <f>1/(1+ASUMSI!$B$8/ASUMSI!$B$10)^A23</f>
        <v/>
      </c>
      <c r="G23" s="12">
        <f>E23*F23</f>
        <v/>
      </c>
      <c r="H23" s="12">
        <f>(A23/ASUMSI!$B$10)*G23</f>
        <v/>
      </c>
    </row>
    <row r="24">
      <c r="A24" s="5" t="n">
        <v>20</v>
      </c>
      <c r="B24" s="5">
        <f>IF(A24&lt;=ASUMSI!$B$11,1,0)</f>
        <v/>
      </c>
      <c r="C24" s="12">
        <f>IF(B24=1,ASUMSI!$B$7/ASUMSI!$B$10*ASUMSI!$B$6,0)</f>
        <v/>
      </c>
      <c r="D24" s="12">
        <f>IF(AND(B24=1,A24=ASUMSI!$B$11),ASUMSI!$B$6,0)</f>
        <v/>
      </c>
      <c r="E24" s="12">
        <f>C24+D24</f>
        <v/>
      </c>
      <c r="F24" s="13">
        <f>1/(1+ASUMSI!$B$8/ASUMSI!$B$10)^A24</f>
        <v/>
      </c>
      <c r="G24" s="12">
        <f>E24*F24</f>
        <v/>
      </c>
      <c r="H24" s="12">
        <f>(A24/ASUMSI!$B$10)*G24</f>
        <v/>
      </c>
    </row>
    <row r="25">
      <c r="A25" s="5" t="n">
        <v>21</v>
      </c>
      <c r="B25" s="5">
        <f>IF(A25&lt;=ASUMSI!$B$11,1,0)</f>
        <v/>
      </c>
      <c r="C25" s="12">
        <f>IF(B25=1,ASUMSI!$B$7/ASUMSI!$B$10*ASUMSI!$B$6,0)</f>
        <v/>
      </c>
      <c r="D25" s="12">
        <f>IF(AND(B25=1,A25=ASUMSI!$B$11),ASUMSI!$B$6,0)</f>
        <v/>
      </c>
      <c r="E25" s="12">
        <f>C25+D25</f>
        <v/>
      </c>
      <c r="F25" s="13">
        <f>1/(1+ASUMSI!$B$8/ASUMSI!$B$10)^A25</f>
        <v/>
      </c>
      <c r="G25" s="12">
        <f>E25*F25</f>
        <v/>
      </c>
      <c r="H25" s="12">
        <f>(A25/ASUMSI!$B$10)*G25</f>
        <v/>
      </c>
    </row>
    <row r="26">
      <c r="A26" s="5" t="n">
        <v>22</v>
      </c>
      <c r="B26" s="5">
        <f>IF(A26&lt;=ASUMSI!$B$11,1,0)</f>
        <v/>
      </c>
      <c r="C26" s="12">
        <f>IF(B26=1,ASUMSI!$B$7/ASUMSI!$B$10*ASUMSI!$B$6,0)</f>
        <v/>
      </c>
      <c r="D26" s="12">
        <f>IF(AND(B26=1,A26=ASUMSI!$B$11),ASUMSI!$B$6,0)</f>
        <v/>
      </c>
      <c r="E26" s="12">
        <f>C26+D26</f>
        <v/>
      </c>
      <c r="F26" s="13">
        <f>1/(1+ASUMSI!$B$8/ASUMSI!$B$10)^A26</f>
        <v/>
      </c>
      <c r="G26" s="12">
        <f>E26*F26</f>
        <v/>
      </c>
      <c r="H26" s="12">
        <f>(A26/ASUMSI!$B$10)*G26</f>
        <v/>
      </c>
    </row>
    <row r="27">
      <c r="A27" s="5" t="n">
        <v>23</v>
      </c>
      <c r="B27" s="5">
        <f>IF(A27&lt;=ASUMSI!$B$11,1,0)</f>
        <v/>
      </c>
      <c r="C27" s="12">
        <f>IF(B27=1,ASUMSI!$B$7/ASUMSI!$B$10*ASUMSI!$B$6,0)</f>
        <v/>
      </c>
      <c r="D27" s="12">
        <f>IF(AND(B27=1,A27=ASUMSI!$B$11),ASUMSI!$B$6,0)</f>
        <v/>
      </c>
      <c r="E27" s="12">
        <f>C27+D27</f>
        <v/>
      </c>
      <c r="F27" s="13">
        <f>1/(1+ASUMSI!$B$8/ASUMSI!$B$10)^A27</f>
        <v/>
      </c>
      <c r="G27" s="12">
        <f>E27*F27</f>
        <v/>
      </c>
      <c r="H27" s="12">
        <f>(A27/ASUMSI!$B$10)*G27</f>
        <v/>
      </c>
    </row>
    <row r="28">
      <c r="A28" s="5" t="n">
        <v>24</v>
      </c>
      <c r="B28" s="5">
        <f>IF(A28&lt;=ASUMSI!$B$11,1,0)</f>
        <v/>
      </c>
      <c r="C28" s="12">
        <f>IF(B28=1,ASUMSI!$B$7/ASUMSI!$B$10*ASUMSI!$B$6,0)</f>
        <v/>
      </c>
      <c r="D28" s="12">
        <f>IF(AND(B28=1,A28=ASUMSI!$B$11),ASUMSI!$B$6,0)</f>
        <v/>
      </c>
      <c r="E28" s="12">
        <f>C28+D28</f>
        <v/>
      </c>
      <c r="F28" s="13">
        <f>1/(1+ASUMSI!$B$8/ASUMSI!$B$10)^A28</f>
        <v/>
      </c>
      <c r="G28" s="12">
        <f>E28*F28</f>
        <v/>
      </c>
      <c r="H28" s="12">
        <f>(A28/ASUMSI!$B$10)*G28</f>
        <v/>
      </c>
    </row>
    <row r="29">
      <c r="A29" s="5" t="n">
        <v>25</v>
      </c>
      <c r="B29" s="5">
        <f>IF(A29&lt;=ASUMSI!$B$11,1,0)</f>
        <v/>
      </c>
      <c r="C29" s="12">
        <f>IF(B29=1,ASUMSI!$B$7/ASUMSI!$B$10*ASUMSI!$B$6,0)</f>
        <v/>
      </c>
      <c r="D29" s="12">
        <f>IF(AND(B29=1,A29=ASUMSI!$B$11),ASUMSI!$B$6,0)</f>
        <v/>
      </c>
      <c r="E29" s="12">
        <f>C29+D29</f>
        <v/>
      </c>
      <c r="F29" s="13">
        <f>1/(1+ASUMSI!$B$8/ASUMSI!$B$10)^A29</f>
        <v/>
      </c>
      <c r="G29" s="12">
        <f>E29*F29</f>
        <v/>
      </c>
      <c r="H29" s="12">
        <f>(A29/ASUMSI!$B$10)*G29</f>
        <v/>
      </c>
    </row>
    <row r="30">
      <c r="A30" s="5" t="n">
        <v>26</v>
      </c>
      <c r="B30" s="5">
        <f>IF(A30&lt;=ASUMSI!$B$11,1,0)</f>
        <v/>
      </c>
      <c r="C30" s="12">
        <f>IF(B30=1,ASUMSI!$B$7/ASUMSI!$B$10*ASUMSI!$B$6,0)</f>
        <v/>
      </c>
      <c r="D30" s="12">
        <f>IF(AND(B30=1,A30=ASUMSI!$B$11),ASUMSI!$B$6,0)</f>
        <v/>
      </c>
      <c r="E30" s="12">
        <f>C30+D30</f>
        <v/>
      </c>
      <c r="F30" s="13">
        <f>1/(1+ASUMSI!$B$8/ASUMSI!$B$10)^A30</f>
        <v/>
      </c>
      <c r="G30" s="12">
        <f>E30*F30</f>
        <v/>
      </c>
      <c r="H30" s="12">
        <f>(A30/ASUMSI!$B$10)*G30</f>
        <v/>
      </c>
    </row>
    <row r="31">
      <c r="A31" s="5" t="n">
        <v>27</v>
      </c>
      <c r="B31" s="5">
        <f>IF(A31&lt;=ASUMSI!$B$11,1,0)</f>
        <v/>
      </c>
      <c r="C31" s="12">
        <f>IF(B31=1,ASUMSI!$B$7/ASUMSI!$B$10*ASUMSI!$B$6,0)</f>
        <v/>
      </c>
      <c r="D31" s="12">
        <f>IF(AND(B31=1,A31=ASUMSI!$B$11),ASUMSI!$B$6,0)</f>
        <v/>
      </c>
      <c r="E31" s="12">
        <f>C31+D31</f>
        <v/>
      </c>
      <c r="F31" s="13">
        <f>1/(1+ASUMSI!$B$8/ASUMSI!$B$10)^A31</f>
        <v/>
      </c>
      <c r="G31" s="12">
        <f>E31*F31</f>
        <v/>
      </c>
      <c r="H31" s="12">
        <f>(A31/ASUMSI!$B$10)*G31</f>
        <v/>
      </c>
    </row>
    <row r="32">
      <c r="A32" s="5" t="n">
        <v>28</v>
      </c>
      <c r="B32" s="5">
        <f>IF(A32&lt;=ASUMSI!$B$11,1,0)</f>
        <v/>
      </c>
      <c r="C32" s="12">
        <f>IF(B32=1,ASUMSI!$B$7/ASUMSI!$B$10*ASUMSI!$B$6,0)</f>
        <v/>
      </c>
      <c r="D32" s="12">
        <f>IF(AND(B32=1,A32=ASUMSI!$B$11),ASUMSI!$B$6,0)</f>
        <v/>
      </c>
      <c r="E32" s="12">
        <f>C32+D32</f>
        <v/>
      </c>
      <c r="F32" s="13">
        <f>1/(1+ASUMSI!$B$8/ASUMSI!$B$10)^A32</f>
        <v/>
      </c>
      <c r="G32" s="12">
        <f>E32*F32</f>
        <v/>
      </c>
      <c r="H32" s="12">
        <f>(A32/ASUMSI!$B$10)*G32</f>
        <v/>
      </c>
    </row>
    <row r="33">
      <c r="A33" s="5" t="n">
        <v>29</v>
      </c>
      <c r="B33" s="5">
        <f>IF(A33&lt;=ASUMSI!$B$11,1,0)</f>
        <v/>
      </c>
      <c r="C33" s="12">
        <f>IF(B33=1,ASUMSI!$B$7/ASUMSI!$B$10*ASUMSI!$B$6,0)</f>
        <v/>
      </c>
      <c r="D33" s="12">
        <f>IF(AND(B33=1,A33=ASUMSI!$B$11),ASUMSI!$B$6,0)</f>
        <v/>
      </c>
      <c r="E33" s="12">
        <f>C33+D33</f>
        <v/>
      </c>
      <c r="F33" s="13">
        <f>1/(1+ASUMSI!$B$8/ASUMSI!$B$10)^A33</f>
        <v/>
      </c>
      <c r="G33" s="12">
        <f>E33*F33</f>
        <v/>
      </c>
      <c r="H33" s="12">
        <f>(A33/ASUMSI!$B$10)*G33</f>
        <v/>
      </c>
    </row>
    <row r="34">
      <c r="A34" s="5" t="n">
        <v>30</v>
      </c>
      <c r="B34" s="5">
        <f>IF(A34&lt;=ASUMSI!$B$11,1,0)</f>
        <v/>
      </c>
      <c r="C34" s="12">
        <f>IF(B34=1,ASUMSI!$B$7/ASUMSI!$B$10*ASUMSI!$B$6,0)</f>
        <v/>
      </c>
      <c r="D34" s="12">
        <f>IF(AND(B34=1,A34=ASUMSI!$B$11),ASUMSI!$B$6,0)</f>
        <v/>
      </c>
      <c r="E34" s="12">
        <f>C34+D34</f>
        <v/>
      </c>
      <c r="F34" s="13">
        <f>1/(1+ASUMSI!$B$8/ASUMSI!$B$10)^A34</f>
        <v/>
      </c>
      <c r="G34" s="12">
        <f>E34*F34</f>
        <v/>
      </c>
      <c r="H34" s="12">
        <f>(A34/ASUMSI!$B$10)*G34</f>
        <v/>
      </c>
    </row>
    <row r="35">
      <c r="A35" s="7" t="inlineStr">
        <is>
          <t>TOTAL</t>
        </is>
      </c>
      <c r="B35" s="3" t="n"/>
      <c r="E35" s="14">
        <f>SUM(E5:E34)</f>
        <v/>
      </c>
      <c r="G35" s="14">
        <f>SUM(G5:G34)</f>
        <v/>
      </c>
      <c r="H35" s="14">
        <f>SUM(H5:H34)</f>
        <v/>
      </c>
    </row>
    <row r="36"/>
    <row r="37" ht="35" customHeight="1">
      <c r="A37" s="8" t="inlineStr">
        <is>
          <t>Kolom G (PV arus kas) dijumlah = Harga Obligasi (lihat HARGA_OBLIGASI). Kolom H (t/frekuensi x PV) dijumlah = pembilang Macaulay Duration (lihat DURATION).</t>
        </is>
      </c>
      <c r="B37" s="2" t="n"/>
      <c r="C37" s="2" t="n"/>
      <c r="D37" s="2" t="n"/>
      <c r="E37" s="2" t="n"/>
      <c r="F37" s="2" t="n"/>
      <c r="G37" s="2" t="n"/>
      <c r="H37" s="3" t="n"/>
    </row>
  </sheetData>
  <mergeCells count="4">
    <mergeCell ref="A37:H37"/>
    <mergeCell ref="A2:H2"/>
    <mergeCell ref="A35:B35"/>
    <mergeCell ref="A1:H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19"/>
  <sheetViews>
    <sheetView workbookViewId="0">
      <selection activeCell="A1" sqref="A1"/>
    </sheetView>
  </sheetViews>
  <sheetFormatPr baseColWidth="8" defaultRowHeight="15"/>
  <cols>
    <col width="30" customWidth="1" min="1" max="1"/>
    <col width="14" customWidth="1" min="2" max="2"/>
    <col width="16" customWidth="1" min="3" max="3"/>
    <col width="20" customWidth="1" min="4" max="4"/>
  </cols>
  <sheetData>
    <row r="1" ht="30" customHeight="1">
      <c r="A1" s="1" t="inlineStr">
        <is>
          <t>Harga Obligasi — Live dari Cashflow Table</t>
        </is>
      </c>
      <c r="B1" s="2" t="n"/>
      <c r="C1" s="2" t="n"/>
      <c r="D1" s="3" t="n"/>
    </row>
    <row r="2"/>
    <row r="3">
      <c r="A3" s="4" t="inlineStr">
        <is>
          <t>Harga (SUM Live seluruh PV arus kas)</t>
        </is>
      </c>
      <c r="B3" s="2" t="n"/>
      <c r="C3" s="2" t="n"/>
      <c r="D3" s="3" t="n"/>
    </row>
    <row r="4">
      <c r="A4" s="6" t="inlineStr">
        <is>
          <t>Harga Obligasi (pada YTM saat ini)</t>
        </is>
      </c>
      <c r="B4" s="14">
        <f>SUM(CASHFLOW_TABLE!$G$5:$G$34)</f>
        <v/>
      </c>
    </row>
    <row r="5">
      <c r="A5" s="6" t="inlineStr">
        <is>
          <t>Harga per 100 nominal (kutipan standar pasar)</t>
        </is>
      </c>
      <c r="B5" s="12">
        <f>B4/ASUMSI!$B$6*100</f>
        <v/>
      </c>
    </row>
    <row r="6">
      <c r="A6" s="6" t="inlineStr">
        <is>
          <t>Status vs nominal (par)</t>
        </is>
      </c>
      <c r="B6" s="5">
        <f>IF(ABS(B4-ASUMSI!$B$6)&lt;0.01,"PAR (kupon = YTM)",IF(B4&gt;ASUMSI!$B$6,"PREMIUM (kupon &gt; YTM)","DISKON (kupon &lt; YTM)"))</f>
        <v/>
      </c>
      <c r="C6" s="2" t="n"/>
      <c r="D6" s="3" t="n"/>
    </row>
    <row r="7"/>
    <row r="8">
      <c r="A8" s="4" t="inlineStr">
        <is>
          <t>Tabel Sensitivitas: Harga vs YTM (dari -2% sampai +2%, live)</t>
        </is>
      </c>
      <c r="B8" s="2" t="n"/>
      <c r="C8" s="2" t="n"/>
      <c r="D8" s="3" t="n"/>
    </row>
    <row r="9" ht="30" customHeight="1">
      <c r="A9" s="5" t="inlineStr">
        <is>
          <t>Tiap baris mendiskon ULANG seluruh arus kas (kolom E CASHFLOW_TABLE) pada YTM skenario memakai SUMPRODUCT — formula hidup, bukan hasil dicatat.</t>
        </is>
      </c>
      <c r="B9" s="2" t="n"/>
      <c r="C9" s="2" t="n"/>
      <c r="D9" s="3" t="n"/>
    </row>
    <row r="10">
      <c r="A10" s="1" t="inlineStr">
        <is>
          <t>No.</t>
        </is>
      </c>
      <c r="B10" s="1" t="inlineStr">
        <is>
          <t>Delta YTM</t>
        </is>
      </c>
      <c r="C10" s="1" t="inlineStr">
        <is>
          <t>YTM Skenario</t>
        </is>
      </c>
      <c r="D10" s="1" t="inlineStr">
        <is>
          <t>Harga Obligasi (live)</t>
        </is>
      </c>
    </row>
    <row r="11">
      <c r="A11" s="5" t="n">
        <v>1</v>
      </c>
      <c r="B11" s="15" t="n">
        <v>-0.02</v>
      </c>
      <c r="C11" s="16">
        <f>ASUMSI!$B$8+B11</f>
        <v/>
      </c>
      <c r="D11" s="14">
        <f>SUMPRODUCT(CASHFLOW_TABLE!$E$5:$E$34/(1+C11/ASUMSI!$B$10)^CASHFLOW_TABLE!$A$5:$A$34)</f>
        <v/>
      </c>
    </row>
    <row r="12">
      <c r="A12" s="5" t="n">
        <v>2</v>
      </c>
      <c r="B12" s="15" t="n">
        <v>-0.015</v>
      </c>
      <c r="C12" s="16">
        <f>ASUMSI!$B$8+B12</f>
        <v/>
      </c>
      <c r="D12" s="14">
        <f>SUMPRODUCT(CASHFLOW_TABLE!$E$5:$E$34/(1+C12/ASUMSI!$B$10)^CASHFLOW_TABLE!$A$5:$A$34)</f>
        <v/>
      </c>
    </row>
    <row r="13">
      <c r="A13" s="5" t="n">
        <v>3</v>
      </c>
      <c r="B13" s="15" t="n">
        <v>-0.01</v>
      </c>
      <c r="C13" s="16">
        <f>ASUMSI!$B$8+B13</f>
        <v/>
      </c>
      <c r="D13" s="14">
        <f>SUMPRODUCT(CASHFLOW_TABLE!$E$5:$E$34/(1+C13/ASUMSI!$B$10)^CASHFLOW_TABLE!$A$5:$A$34)</f>
        <v/>
      </c>
    </row>
    <row r="14">
      <c r="A14" s="5" t="n">
        <v>4</v>
      </c>
      <c r="B14" s="15" t="n">
        <v>-0.005</v>
      </c>
      <c r="C14" s="16">
        <f>ASUMSI!$B$8+B14</f>
        <v/>
      </c>
      <c r="D14" s="14">
        <f>SUMPRODUCT(CASHFLOW_TABLE!$E$5:$E$34/(1+C14/ASUMSI!$B$10)^CASHFLOW_TABLE!$A$5:$A$34)</f>
        <v/>
      </c>
    </row>
    <row r="15">
      <c r="A15" s="5" t="n">
        <v>5</v>
      </c>
      <c r="B15" s="15" t="n">
        <v>0</v>
      </c>
      <c r="C15" s="16">
        <f>ASUMSI!$B$8+B15</f>
        <v/>
      </c>
      <c r="D15" s="14">
        <f>SUMPRODUCT(CASHFLOW_TABLE!$E$5:$E$34/(1+C15/ASUMSI!$B$10)^CASHFLOW_TABLE!$A$5:$A$34)</f>
        <v/>
      </c>
    </row>
    <row r="16">
      <c r="A16" s="5" t="n">
        <v>6</v>
      </c>
      <c r="B16" s="15" t="n">
        <v>0.005</v>
      </c>
      <c r="C16" s="16">
        <f>ASUMSI!$B$8+B16</f>
        <v/>
      </c>
      <c r="D16" s="14">
        <f>SUMPRODUCT(CASHFLOW_TABLE!$E$5:$E$34/(1+C16/ASUMSI!$B$10)^CASHFLOW_TABLE!$A$5:$A$34)</f>
        <v/>
      </c>
    </row>
    <row r="17">
      <c r="A17" s="5" t="n">
        <v>7</v>
      </c>
      <c r="B17" s="15" t="n">
        <v>0.01</v>
      </c>
      <c r="C17" s="16">
        <f>ASUMSI!$B$8+B17</f>
        <v/>
      </c>
      <c r="D17" s="14">
        <f>SUMPRODUCT(CASHFLOW_TABLE!$E$5:$E$34/(1+C17/ASUMSI!$B$10)^CASHFLOW_TABLE!$A$5:$A$34)</f>
        <v/>
      </c>
    </row>
    <row r="18">
      <c r="A18" s="5" t="n">
        <v>8</v>
      </c>
      <c r="B18" s="15" t="n">
        <v>0.015</v>
      </c>
      <c r="C18" s="16">
        <f>ASUMSI!$B$8+B18</f>
        <v/>
      </c>
      <c r="D18" s="14">
        <f>SUMPRODUCT(CASHFLOW_TABLE!$E$5:$E$34/(1+C18/ASUMSI!$B$10)^CASHFLOW_TABLE!$A$5:$A$34)</f>
        <v/>
      </c>
    </row>
    <row r="19">
      <c r="A19" s="5" t="n">
        <v>9</v>
      </c>
      <c r="B19" s="15" t="n">
        <v>0.02</v>
      </c>
      <c r="C19" s="16">
        <f>ASUMSI!$B$8+B19</f>
        <v/>
      </c>
      <c r="D19" s="14">
        <f>SUMPRODUCT(CASHFLOW_TABLE!$E$5:$E$34/(1+C19/ASUMSI!$B$10)^CASHFLOW_TABLE!$A$5:$A$34)</f>
        <v/>
      </c>
    </row>
  </sheetData>
  <mergeCells count="5">
    <mergeCell ref="A1:D1"/>
    <mergeCell ref="A9:D9"/>
    <mergeCell ref="A8:D8"/>
    <mergeCell ref="A3:D3"/>
    <mergeCell ref="B6:D6"/>
  </mergeCells>
  <pageMargins left="0.75" right="0.75" top="1" bottom="1" header="0.5" footer="0.5"/>
  <drawing xmlns:r="http://schemas.openxmlformats.org/officeDocument/2006/relationships" r:id="rId1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20" customWidth="1" min="3" max="3"/>
    <col width="12" customWidth="1" min="4" max="4"/>
    <col width="12" customWidth="1" min="5" max="5"/>
    <col width="12" customWidth="1" min="6" max="6"/>
  </cols>
  <sheetData>
    <row r="1" ht="30" customHeight="1">
      <c r="A1" s="1" t="inlineStr">
        <is>
          <t>Macaulay Duration &amp; Modified Duration — Live</t>
        </is>
      </c>
      <c r="B1" s="2" t="n"/>
      <c r="C1" s="3" t="n"/>
    </row>
    <row r="2"/>
    <row r="3">
      <c r="A3" s="4" t="inlineStr">
        <is>
          <t>Komponen Perhitungan (live, dari CASHFLOW_TABLE &amp; HARGA_OBLIGASI)</t>
        </is>
      </c>
      <c r="B3" s="2" t="n"/>
      <c r="C3" s="3" t="n"/>
    </row>
    <row r="4" ht="20" customHeight="1">
      <c r="A4" s="6" t="inlineStr">
        <is>
          <t>SUM( (t/frekuensi) x PV(CF_t) )</t>
        </is>
      </c>
      <c r="B4" s="14">
        <f>SUM(CASHFLOW_TABLE!$H$5:$H$34)</f>
        <v/>
      </c>
      <c r="C4" s="5" t="inlineStr">
        <is>
          <t>Pembilang Macaulay Duration (kolom H, CASHFLOW_TABLE)</t>
        </is>
      </c>
      <c r="D4" s="2" t="n"/>
      <c r="E4" s="2" t="n"/>
      <c r="F4" s="3" t="n"/>
    </row>
    <row r="5" ht="20" customHeight="1">
      <c r="A5" s="6" t="inlineStr">
        <is>
          <t>Harga Obligasi (Price)</t>
        </is>
      </c>
      <c r="B5" s="12">
        <f>HARGA_OBLIGASI!B4</f>
        <v/>
      </c>
      <c r="C5" s="5" t="inlineStr">
        <is>
          <t>Penyebut — referensi langsung ke sheet HARGA_OBLIGASI</t>
        </is>
      </c>
      <c r="D5" s="2" t="n"/>
      <c r="E5" s="2" t="n"/>
      <c r="F5" s="3" t="n"/>
    </row>
    <row r="6" ht="20" customHeight="1">
      <c r="A6" s="6" t="inlineStr">
        <is>
          <t>Macaulay Duration (tahun)</t>
        </is>
      </c>
      <c r="B6" s="17">
        <f>B4/B5</f>
        <v/>
      </c>
      <c r="C6" s="5" t="inlineStr">
        <is>
          <t>= pembilang / harga. Satuan: TAHUN.</t>
        </is>
      </c>
      <c r="D6" s="2" t="n"/>
      <c r="E6" s="2" t="n"/>
      <c r="F6" s="3" t="n"/>
    </row>
    <row r="7" ht="20" customHeight="1">
      <c r="A7" s="6" t="inlineStr">
        <is>
          <t>Modified Duration (tahun)</t>
        </is>
      </c>
      <c r="B7" s="17">
        <f>B6/(1+ASUMSI!$B$8/ASUMSI!$B$10)</f>
        <v/>
      </c>
      <c r="C7" s="5" t="inlineStr">
        <is>
          <t>= Macaulay Duration / (1 + YTM/frekuensi). Selalu &lt;= Macaulay Duration.</t>
        </is>
      </c>
      <c r="D7" s="2" t="n"/>
      <c r="E7" s="2" t="n"/>
      <c r="F7" s="3" t="n"/>
    </row>
    <row r="8"/>
    <row r="9">
      <c r="A9" s="4" t="inlineStr">
        <is>
          <t>Interpretasi</t>
        </is>
      </c>
      <c r="B9" s="2" t="n"/>
      <c r="C9" s="2" t="n"/>
      <c r="D9" s="2" t="n"/>
      <c r="E9" s="2" t="n"/>
      <c r="F9" s="3" t="n"/>
    </row>
    <row r="10" ht="45" customHeight="1">
      <c r="A10" s="8">
        <f>"Macaulay Duration = "&amp;TEXT(B6,"0.00")&amp;" tahun (rata-rata tertimbang waktu penerimaan kas). Modified Duration = "&amp;TEXT(B7,"0.00")&amp;" tahun -&gt; estimasi harga turun sekitar "&amp;TEXT(B7,"0.00")&amp;"% untuk tiap kenaikan YTM 1 poin persentase."</f>
        <v/>
      </c>
      <c r="B10" s="2" t="n"/>
      <c r="C10" s="2" t="n"/>
      <c r="D10" s="2" t="n"/>
      <c r="E10" s="2" t="n"/>
      <c r="F10" s="3" t="n"/>
    </row>
  </sheetData>
  <mergeCells count="8">
    <mergeCell ref="A10:F10"/>
    <mergeCell ref="A1:C1"/>
    <mergeCell ref="C4:F4"/>
    <mergeCell ref="A9:F9"/>
    <mergeCell ref="C6:F6"/>
    <mergeCell ref="C7:F7"/>
    <mergeCell ref="A3:C3"/>
    <mergeCell ref="C5:F5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D25"/>
  <sheetViews>
    <sheetView workbookViewId="0">
      <selection activeCell="A1" sqref="A1"/>
    </sheetView>
  </sheetViews>
  <sheetFormatPr baseColWidth="8" defaultRowHeight="15"/>
  <cols>
    <col width="26" customWidth="1" min="1" max="1"/>
    <col width="45" customWidth="1" min="2" max="2"/>
    <col width="15" customWidth="1" min="3" max="3"/>
    <col width="15" customWidth="1" min="4" max="4"/>
  </cols>
  <sheetData>
    <row r="1" ht="30" customHeight="1">
      <c r="A1" s="1" t="inlineStr">
        <is>
          <t>Contoh Kasus: Obligasi Korporasi Semi-Tahunan</t>
        </is>
      </c>
      <c r="B1" s="2" t="n"/>
      <c r="C1" s="2" t="n"/>
      <c r="D1" s="3" t="n"/>
    </row>
    <row r="2"/>
    <row r="3">
      <c r="A3" s="4" t="inlineStr">
        <is>
          <t>Konteks</t>
        </is>
      </c>
      <c r="B3" s="2" t="n"/>
      <c r="C3" s="2" t="n"/>
      <c r="D3" s="3" t="n"/>
    </row>
    <row r="4" ht="55" customHeight="1">
      <c r="A4" s="5" t="inlineStr">
        <is>
          <t>PT Maju Sejahtera menerbitkan obligasi korporasi nominal Rp 1.000.000 per unit, kupon 9% per tahun dibayar SEMI-TAHUNAN (4,5% per periode), tenor 7 tahun. Investor menuntut YTM 10% per tahun untuk risiko kredit obligasi ini (YTM &gt; kupon, karena itu harga diperkirakan di bawah nominal / diskon).</t>
        </is>
      </c>
      <c r="B4" s="2" t="n"/>
      <c r="C4" s="2" t="n"/>
      <c r="D4" s="3" t="n"/>
    </row>
    <row r="5"/>
    <row r="6">
      <c r="A6" s="4" t="inlineStr">
        <is>
          <t>Input</t>
        </is>
      </c>
    </row>
    <row r="7">
      <c r="A7" s="1" t="inlineStr">
        <is>
          <t>Parameter</t>
        </is>
      </c>
      <c r="B7" s="1" t="inlineStr">
        <is>
          <t>Nilai</t>
        </is>
      </c>
    </row>
    <row r="8">
      <c r="A8" s="6" t="inlineStr">
        <is>
          <t>Nilai nominal</t>
        </is>
      </c>
      <c r="B8" s="5" t="inlineStr">
        <is>
          <t>Rp 1.000.000</t>
        </is>
      </c>
    </row>
    <row r="9">
      <c r="A9" s="6" t="inlineStr">
        <is>
          <t>Kupon tahunan</t>
        </is>
      </c>
      <c r="B9" s="5" t="inlineStr">
        <is>
          <t>9,00% (4,50% per periode)</t>
        </is>
      </c>
    </row>
    <row r="10">
      <c r="A10" s="6" t="inlineStr">
        <is>
          <t>YTM tahunan</t>
        </is>
      </c>
      <c r="B10" s="5" t="inlineStr">
        <is>
          <t>10,00% (5,00% per periode)</t>
        </is>
      </c>
    </row>
    <row r="11">
      <c r="A11" s="6" t="inlineStr">
        <is>
          <t>Tenor</t>
        </is>
      </c>
      <c r="B11" s="5" t="inlineStr">
        <is>
          <t>7 tahun</t>
        </is>
      </c>
    </row>
    <row r="12">
      <c r="A12" s="6" t="inlineStr">
        <is>
          <t>Frekuensi</t>
        </is>
      </c>
      <c r="B12" s="5" t="inlineStr">
        <is>
          <t>2 (semi-tahunan)</t>
        </is>
      </c>
    </row>
    <row r="13">
      <c r="A13" s="6" t="inlineStr">
        <is>
          <t>Jumlah periode (n)</t>
        </is>
      </c>
      <c r="B13" s="5" t="inlineStr">
        <is>
          <t>14 periode</t>
        </is>
      </c>
    </row>
    <row r="14"/>
    <row r="15">
      <c r="A15" s="4" t="inlineStr">
        <is>
          <t>Hasil</t>
        </is>
      </c>
    </row>
    <row r="16">
      <c r="A16" s="1" t="inlineStr">
        <is>
          <t>Ukuran</t>
        </is>
      </c>
      <c r="B16" s="1" t="inlineStr">
        <is>
          <t>Nilai</t>
        </is>
      </c>
    </row>
    <row r="17" ht="30" customHeight="1">
      <c r="A17" s="6" t="inlineStr">
        <is>
          <t>Harga Obligasi</t>
        </is>
      </c>
      <c r="B17" s="8" t="inlineStr">
        <is>
          <t>Rp 950.507</t>
        </is>
      </c>
      <c r="C17" s="2" t="n"/>
      <c r="D17" s="3" t="n"/>
    </row>
    <row r="18" ht="30" customHeight="1">
      <c r="A18" s="6" t="inlineStr">
        <is>
          <t>Harga vs nominal</t>
        </is>
      </c>
      <c r="B18" s="8" t="inlineStr">
        <is>
          <t>95.05 per 100 nominal — DISKON, karena kupon (9%) &lt; YTM (10%)</t>
        </is>
      </c>
      <c r="C18" s="2" t="n"/>
      <c r="D18" s="3" t="n"/>
    </row>
    <row r="19" ht="30" customHeight="1">
      <c r="A19" s="6" t="inlineStr">
        <is>
          <t>Macaulay Duration</t>
        </is>
      </c>
      <c r="B19" s="8" t="inlineStr">
        <is>
          <t>5.29 tahun</t>
        </is>
      </c>
      <c r="C19" s="2" t="n"/>
      <c r="D19" s="3" t="n"/>
    </row>
    <row r="20" ht="30" customHeight="1">
      <c r="A20" s="6" t="inlineStr">
        <is>
          <t>Modified Duration</t>
        </is>
      </c>
      <c r="B20" s="8" t="inlineStr">
        <is>
          <t>5.04 tahun</t>
        </is>
      </c>
      <c r="C20" s="2" t="n"/>
      <c r="D20" s="3" t="n"/>
    </row>
    <row r="21"/>
    <row r="22" ht="45" customHeight="1">
      <c r="A22" s="18" t="inlineStr">
        <is>
          <t>Cara reproduksi: buka sheet ASUMSI, ganti Nilai nominal=1000000, Kupon tahunan=9%, YTM tahunan=10%, Tenor=7, Frekuensi=2 — lalu baca ulang HARGA_OBLIGASI dan DURATION. Angka live akan cocok dengan tabel Hasil di atas (selisih pembulatan sen wajar).</t>
        </is>
      </c>
      <c r="B22" s="2" t="n"/>
      <c r="C22" s="2" t="n"/>
      <c r="D22" s="3" t="n"/>
    </row>
    <row r="23"/>
    <row r="24">
      <c r="A24" s="4" t="inlineStr">
        <is>
          <t>Catatan: Duration Lebih Pendek dari Tenor</t>
        </is>
      </c>
      <c r="B24" s="2" t="n"/>
      <c r="C24" s="2" t="n"/>
      <c r="D24" s="3" t="n"/>
    </row>
    <row r="25" ht="45" customHeight="1">
      <c r="A25" s="5" t="inlineStr">
        <is>
          <t>Macaulay Duration (5.29 tahun) jauh lebih pendek dari tenor (7 tahun) karena kupon dibayar rutin sepanjang umur obligasi — bukan cuma di akhir. Semakin besar kupon relatif terhadap nominal, semakin pendek duration dibanding tenor (lebih banyak kas balik lebih awal).</t>
        </is>
      </c>
      <c r="B25" s="2" t="n"/>
      <c r="C25" s="2" t="n"/>
      <c r="D25" s="3" t="n"/>
    </row>
  </sheetData>
  <mergeCells count="10">
    <mergeCell ref="A1:D1"/>
    <mergeCell ref="B19:D19"/>
    <mergeCell ref="A22:D22"/>
    <mergeCell ref="A4:D4"/>
    <mergeCell ref="A3:D3"/>
    <mergeCell ref="B17:D17"/>
    <mergeCell ref="B18:D18"/>
    <mergeCell ref="A25:D25"/>
    <mergeCell ref="A24:D24"/>
    <mergeCell ref="B20:D20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20" customWidth="1" min="1" max="1"/>
    <col width="40" customWidth="1" min="2" max="2"/>
    <col width="25" customWidth="1" min="3" max="3"/>
    <col width="25" customWidth="1" min="4" max="4"/>
  </cols>
  <sheetData>
    <row r="1" ht="30" customHeight="1">
      <c r="A1" s="1" t="inlineStr">
        <is>
          <t>Kesalahan Umum dan Cara Verifikasi</t>
        </is>
      </c>
      <c r="B1" s="2" t="n"/>
      <c r="C1" s="2" t="n"/>
      <c r="D1" s="3" t="n"/>
    </row>
    <row r="2"/>
    <row r="3" ht="30" customHeight="1">
      <c r="A3" s="19" t="inlineStr">
        <is>
          <t>1. Menyamakan Macaulay Duration dengan Modified Duration</t>
        </is>
      </c>
    </row>
    <row r="4" ht="45" customHeight="1">
      <c r="A4" s="6" t="inlineStr">
        <is>
          <t>Diagnosis:</t>
        </is>
      </c>
      <c r="B4" s="5" t="inlineStr">
        <is>
          <t>Keduanya sering dipakai bergantian padahal beda: Macaulay = rata-rata tertimbang WAKTU (tahun); Modified = sensitivitas PERSEN HARGA terhadap perubahan YTM.</t>
        </is>
      </c>
      <c r="C4" s="2" t="n"/>
      <c r="D4" s="3" t="n"/>
    </row>
    <row r="5" ht="40" customHeight="1">
      <c r="A5" s="6" t="inlineStr">
        <is>
          <t>Cara Verifikasi:</t>
        </is>
      </c>
      <c r="B5" s="5" t="inlineStr">
        <is>
          <t>Kalau angka duration dipakai langsung untuk estimasi %-perubahan harga tanpa dibagi (1+YTM/frekuensi), itu salah pakai Macaulay padahal butuh Modified.</t>
        </is>
      </c>
      <c r="C5" s="2" t="n"/>
      <c r="D5" s="3" t="n"/>
    </row>
    <row r="6" ht="45" customHeight="1">
      <c r="A6" s="6" t="inlineStr">
        <is>
          <t>Contoh:</t>
        </is>
      </c>
      <c r="B6" s="8" t="inlineStr">
        <is>
          <t>Pada patokan 5 tahun/kupon 8%/YTM 8%: Macaulay = 4,31 tahun, Modified = 3,99 tahun. Pakai 4,31 untuk estimasi sensitivitas harga -&gt; overestimate ~8%.</t>
        </is>
      </c>
      <c r="C6" s="2" t="n"/>
      <c r="D6" s="3" t="n"/>
    </row>
    <row r="7"/>
    <row r="8" ht="30" customHeight="1">
      <c r="A8" s="19" t="inlineStr">
        <is>
          <t>2. Lupa membagi nomor periode dengan frekuensi saat konversi ke tahun</t>
        </is>
      </c>
    </row>
    <row r="9" ht="45" customHeight="1">
      <c r="A9" s="6" t="inlineStr">
        <is>
          <t>Diagnosis:</t>
        </is>
      </c>
      <c r="B9" s="5" t="inlineStr">
        <is>
          <t>Untuk obligasi semi-tahunan, t di rumus adalah NOMOR PERIODE (1,2,3,...), bukan tahun. Kalau (t/frekuensi) tidak dibagi frekuensi, duration jadi 2x lebih besar dari seharusnya.</t>
        </is>
      </c>
      <c r="C9" s="2" t="n"/>
      <c r="D9" s="3" t="n"/>
    </row>
    <row r="10" ht="40" customHeight="1">
      <c r="A10" s="6" t="inlineStr">
        <is>
          <t>Cara Verifikasi:</t>
        </is>
      </c>
      <c r="B10" s="5" t="inlineStr">
        <is>
          <t>Duration selalu &lt;= tenor dalam tahun. Kalau hasil duration MELEBIHI tenor, hampir pasti lupa membagi frekuensi.</t>
        </is>
      </c>
      <c r="C10" s="2" t="n"/>
      <c r="D10" s="3" t="n"/>
    </row>
    <row r="11" ht="45" customHeight="1">
      <c r="A11" s="6" t="inlineStr">
        <is>
          <t>Contoh:</t>
        </is>
      </c>
      <c r="B11" s="8" t="inlineStr">
        <is>
          <t>Obligasi tenor 7 tahun semi-tahunan: duration wajar sekitar 5-6 tahun. Kalau muncul angka ~11 tahun (2x lipat), periksa ulang pembagian frekuensi di kolom (t/frekuensi).</t>
        </is>
      </c>
      <c r="C11" s="2" t="n"/>
      <c r="D11" s="3" t="n"/>
    </row>
    <row r="12"/>
    <row r="13" ht="30" customHeight="1">
      <c r="A13" s="19" t="inlineStr">
        <is>
          <t>3. Pakai YTM tahunan langsung sebagai tingkat diskonto per periode</t>
        </is>
      </c>
    </row>
    <row r="14" ht="45" customHeight="1">
      <c r="A14" s="6" t="inlineStr">
        <is>
          <t>Diagnosis:</t>
        </is>
      </c>
      <c r="B14" s="5" t="inlineStr">
        <is>
          <t>Untuk obligasi semi-tahunan, tingkat diskonto per periode = YTM/frekuensi, BUKAN YTM tahunan penuh.</t>
        </is>
      </c>
      <c r="C14" s="2" t="n"/>
      <c r="D14" s="3" t="n"/>
    </row>
    <row r="15" ht="40" customHeight="1">
      <c r="A15" s="6" t="inlineStr">
        <is>
          <t>Cara Verifikasi:</t>
        </is>
      </c>
      <c r="B15" s="5" t="inlineStr">
        <is>
          <t>Cek faktor diskonto: harus 1/(1+YTM/frekuensi)^t, bukan 1/(1+YTM)^t.</t>
        </is>
      </c>
      <c r="C15" s="2" t="n"/>
      <c r="D15" s="3" t="n"/>
    </row>
    <row r="16" ht="45" customHeight="1">
      <c r="A16" s="6" t="inlineStr">
        <is>
          <t>Contoh:</t>
        </is>
      </c>
      <c r="B16" s="8" t="inlineStr">
        <is>
          <t>YTM 10% semi-tahunan -&gt; diskonto per periode 5% (bukan 10%). Salah pakai 10% per periode akan meng-underestimate harga secara signifikan.</t>
        </is>
      </c>
      <c r="C16" s="2" t="n"/>
      <c r="D16" s="3" t="n"/>
    </row>
    <row r="17"/>
    <row r="18" ht="30" customHeight="1">
      <c r="A18" s="19" t="inlineStr">
        <is>
          <t>4. Lupa memasukkan pelunasan pokok di periode terakhir</t>
        </is>
      </c>
    </row>
    <row r="19" ht="45" customHeight="1">
      <c r="A19" s="6" t="inlineStr">
        <is>
          <t>Diagnosis:</t>
        </is>
      </c>
      <c r="B19" s="5" t="inlineStr">
        <is>
          <t>Arus kas periode terakhir = kupon TERAKHIR + nilai nominal penuh. Melupakan nominal berarti kehilangan komponen terbesar dari harga.</t>
        </is>
      </c>
      <c r="C19" s="2" t="n"/>
      <c r="D19" s="3" t="n"/>
    </row>
    <row r="20" ht="40" customHeight="1">
      <c r="A20" s="6" t="inlineStr">
        <is>
          <t>Cara Verifikasi:</t>
        </is>
      </c>
      <c r="B20" s="5" t="inlineStr">
        <is>
          <t>Cek CF_t untuk t=n: harus jauh lebih besar dari kupon biasa (kupon + nominal, bukan kupon saja).</t>
        </is>
      </c>
      <c r="C20" s="2" t="n"/>
      <c r="D20" s="3" t="n"/>
    </row>
    <row r="21" ht="45" customHeight="1">
      <c r="A21" s="6" t="inlineStr">
        <is>
          <t>Contoh:</t>
        </is>
      </c>
      <c r="B21" s="8" t="inlineStr">
        <is>
          <t>Obligasi nominal 100, kupon 8: arus kas periode terakhir = 8 + 100 = 108, bukan 8 saja.</t>
        </is>
      </c>
      <c r="C21" s="2" t="n"/>
      <c r="D21" s="3" t="n"/>
    </row>
    <row r="22"/>
    <row r="23" ht="30" customHeight="1">
      <c r="A23" s="19" t="inlineStr">
        <is>
          <t>5. Membandingkan harga obligasi lintas nominal berbeda tanpa standarisasi</t>
        </is>
      </c>
    </row>
    <row r="24" ht="45" customHeight="1">
      <c r="A24" s="6" t="inlineStr">
        <is>
          <t>Diagnosis:</t>
        </is>
      </c>
      <c r="B24" s="5" t="inlineStr">
        <is>
          <t>Harga obligasi nominal Rp 1.000.000 tidak bisa dibandingkan langsung dengan harga obligasi nominal 100 — beda skala, bukan beda mahal/murah.</t>
        </is>
      </c>
      <c r="C24" s="2" t="n"/>
      <c r="D24" s="3" t="n"/>
    </row>
    <row r="25" ht="40" customHeight="1">
      <c r="A25" s="6" t="inlineStr">
        <is>
          <t>Cara Verifikasi:</t>
        </is>
      </c>
      <c r="B25" s="5" t="inlineStr">
        <is>
          <t>Selalu ubah ke basis yang sama sebelum membandingkan: harga per 100 nominal (Harga/Nominal x 100).</t>
        </is>
      </c>
      <c r="C25" s="2" t="n"/>
      <c r="D25" s="3" t="n"/>
    </row>
    <row r="26" ht="45" customHeight="1">
      <c r="A26" s="6" t="inlineStr">
        <is>
          <t>Contoh:</t>
        </is>
      </c>
      <c r="B26" s="8" t="inlineStr">
        <is>
          <t>Obligasi A harga 980.000 (nominal 1.000.000) = 98 per 100. Obligasi B harga 97 (nominal 100) = 97 per 100. B sedikit lebih diskon, bukan 'lebih murah' secara nominal.</t>
        </is>
      </c>
      <c r="C26" s="2" t="n"/>
      <c r="D26" s="3" t="n"/>
    </row>
  </sheetData>
  <mergeCells count="21">
    <mergeCell ref="B11:D11"/>
    <mergeCell ref="A23:D23"/>
    <mergeCell ref="A8:D8"/>
    <mergeCell ref="B14:D14"/>
    <mergeCell ref="A13:D13"/>
    <mergeCell ref="B10:D10"/>
    <mergeCell ref="B19:D19"/>
    <mergeCell ref="B9:D9"/>
    <mergeCell ref="B15:D15"/>
    <mergeCell ref="B6:D6"/>
    <mergeCell ref="B24:D24"/>
    <mergeCell ref="B20:D20"/>
    <mergeCell ref="A1:D1"/>
    <mergeCell ref="B5:D5"/>
    <mergeCell ref="B4:D4"/>
    <mergeCell ref="B26:D26"/>
    <mergeCell ref="B25:D25"/>
    <mergeCell ref="B16:D16"/>
    <mergeCell ref="A18:D18"/>
    <mergeCell ref="A3:D3"/>
    <mergeCell ref="B21:D2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2026-07-11T08:03:09Z</dcterms:modified>
  <cp:lastModifiedBy>stdsquare2-generator</cp:lastModifiedBy>
</cp:coreProperties>
</file>