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DATA_PERAMALAN" sheetId="2" state="visible" r:id="rId2"/>
    <sheet xmlns:r="http://schemas.openxmlformats.org/officeDocument/2006/relationships" name="METODE_DETAIL" sheetId="3" state="visible" r:id="rId3"/>
    <sheet xmlns:r="http://schemas.openxmlformats.org/officeDocument/2006/relationships" name="FORECAST_E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  <font>
      <name val="Calibri"/>
      <color rgb="00555555"/>
      <sz val="9"/>
    </font>
  </fonts>
  <fills count="8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E3F2FD"/>
      </patternFill>
    </fill>
    <fill>
      <patternFill patternType="solid">
        <fgColor rgb="00B3E5FC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5" fillId="3" borderId="1" pivotButton="0" quotePrefix="0" xfId="0"/>
    <xf numFmtId="0" fontId="4" fillId="4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3" fontId="6" fillId="5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164" fontId="5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4" fillId="5" borderId="1" applyAlignment="1" pivotButton="0" quotePrefix="0" xfId="0">
      <alignment horizontal="right" vertical="center"/>
    </xf>
    <xf numFmtId="165" fontId="4" fillId="7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3" fontId="5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right" vertical="center"/>
    </xf>
    <xf numFmtId="0" fontId="5" fillId="0" borderId="1" pivotButton="0" quotePrefix="0" xfId="0"/>
    <xf numFmtId="164" fontId="5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3" fontId="4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164" fontId="4" fillId="7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3" fontId="6" fillId="5" borderId="1" applyAlignment="1" pivotButton="0" quotePrefix="0" xfId="0">
      <alignment horizontal="center" vertical="center" wrapText="1"/>
    </xf>
    <xf numFmtId="165" fontId="5" fillId="4" borderId="1" applyAlignment="1" pivotButton="0" quotePrefix="0" xfId="0">
      <alignment horizontal="right" vertical="center"/>
    </xf>
    <xf numFmtId="0" fontId="0" fillId="2" borderId="1" pivotButton="0" quotePrefix="0" xfId="0"/>
    <xf numFmtId="0" fontId="5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Penjualan Aktual vs 5 Metode Ramalan (Rp juta)</a:t>
            </a:r>
          </a:p>
        </rich>
      </tx>
    </title>
    <plotArea>
      <lineChart>
        <grouping val="standard"/>
        <ser>
          <idx val="0"/>
          <order val="0"/>
          <tx>
            <v>Aktual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'DATA_PERAMALAN'!$B$8:$B$31</f>
            </numRef>
          </cat>
          <val>
            <numRef>
              <f>'DATA_PERAMALAN'!$D$7:$D$31</f>
            </numRef>
          </val>
        </ser>
        <ser>
          <idx val="1"/>
          <order val="1"/>
          <tx>
            <v>SMA-3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'DATA_PERAMALAN'!$B$8:$B$31</f>
            </numRef>
          </cat>
          <val>
            <numRef>
              <f>'DATA_PERAMALAN'!$E$7:$E$31</f>
            </numRef>
          </val>
        </ser>
        <ser>
          <idx val="2"/>
          <order val="2"/>
          <tx>
            <v>SMA-5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'DATA_PERAMALAN'!$B$8:$B$31</f>
            </numRef>
          </cat>
          <val>
            <numRef>
              <f>'DATA_PERAMALAN'!$F$7:$F$31</f>
            </numRef>
          </val>
        </ser>
        <ser>
          <idx val="3"/>
          <order val="3"/>
          <tx>
            <v>WMA-3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'DATA_PERAMALAN'!$B$8:$B$31</f>
            </numRef>
          </cat>
          <val>
            <numRef>
              <f>'DATA_PERAMALAN'!$G$7:$G$31</f>
            </numRef>
          </val>
        </ser>
        <ser>
          <idx val="4"/>
          <order val="4"/>
          <tx>
            <v>Exp.Smooth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'DATA_PERAMALAN'!$B$8:$B$31</f>
            </numRef>
          </cat>
          <val>
            <numRef>
              <f>'DATA_PERAMALAN'!$H$7:$H$31</f>
            </numRef>
          </val>
        </ser>
        <ser>
          <idx val="5"/>
          <order val="5"/>
          <tx>
            <v>Linear Trend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'DATA_PERAMALAN'!$B$8:$B$31</f>
            </numRef>
          </cat>
          <val>
            <numRef>
              <f>'DATA_PERAMALAN'!$I$7:$I$31</f>
            </numRef>
          </val>
        </ser>
        <ser>
          <idx val="6"/>
          <order val="6"/>
          <tx>
            <v>ETS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'DATA_PERAMALAN'!$B$8:$B$31</f>
            </numRef>
          </cat>
          <val>
            <numRef>
              <f>'DATA_PERAMALAN'!$J$7:$J$31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Bulan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Penjualan (Rp juta)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Aktual vs FORECAST.ETS (Excel)</a:t>
            </a:r>
          </a:p>
        </rich>
      </tx>
    </title>
    <plotArea>
      <lineChart>
        <grouping val="standard"/>
        <ser>
          <idx val="0"/>
          <order val="0"/>
          <tx>
            <v>Aktual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'FORECAST_ETS'!$B$8:$B$31</f>
            </numRef>
          </cat>
          <val>
            <numRef>
              <f>'FORECAST_ETS'!$D$7:$D$31</f>
            </numRef>
          </val>
        </ser>
        <ser>
          <idx val="1"/>
          <order val="1"/>
          <tx>
            <v>FORECAST.ETS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'FORECAST_ETS'!$B$8:$B$31</f>
            </numRef>
          </cat>
          <val>
            <numRef>
              <f>'FORECAST_ETS'!$E$7:$E$31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Bulan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Penjualan (Rp juta)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11</col>
      <colOff>0</colOff>
      <row>26</row>
      <rowOff>0</rowOff>
    </from>
    <ext cx="864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41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8" customWidth="1" min="3" max="3"/>
  </cols>
  <sheetData>
    <row r="2" ht="30" customHeight="1">
      <c r="B2" s="1" t="inlineStr">
        <is>
          <t>PERAMALAN (FORECASTING) — 4 METODE SIDE-BY-SIDE</t>
        </is>
      </c>
    </row>
    <row r="3">
      <c r="B3" s="2" t="inlineStr">
        <is>
          <t>UMKM Kopi Sumber Rejeki · 24 bulan (Jan 2024 – Des 2025) · Penjualan (Rp juta)</t>
        </is>
      </c>
    </row>
    <row r="5">
      <c r="B5" s="3" t="inlineStr">
        <is>
          <t>PAKAI CARA INI:</t>
        </is>
      </c>
    </row>
    <row r="6">
      <c r="B6" s="4" t="inlineStr">
        <is>
          <t>1. DATA_PERAMALAN</t>
        </is>
      </c>
      <c r="C6" s="5" t="inlineStr">
        <is>
          <t>24 baris penjualan aktual (sel BIRU). Lima metode ramalan dihitung otomatis side-by-side: SMA-3, SMA-5, WMA-3, Exponential Smoothing (α), Linear Trend. Di bawahnya: MAE/MAPE/RMSE tiap metode.</t>
        </is>
      </c>
    </row>
    <row r="7">
      <c r="B7" s="4" t="inlineStr">
        <is>
          <t>2. METODE_DETAIL</t>
        </is>
      </c>
      <c r="C7" s="5" t="inlineStr">
        <is>
          <t>Hitung manual langkah-demi-langkah: kalkulasi SMA-3 tangan, perbandingan tiga nilai α (0,1 / 0,3 / 0,5) untuk smoothing, dan slope/intercept regresi linear.</t>
        </is>
      </c>
    </row>
    <row r="8">
      <c r="B8" s="4" t="inlineStr">
        <is>
          <t>3. FORECAST_ETS</t>
        </is>
      </c>
      <c r="C8" s="5" t="inlineStr">
        <is>
          <t>Ramalan otomatis Excel =FORECAST.ETS (triple exponential smoothing + deteksi musiman). Bandingkan akurasinya dengan metode manual di sisi kiri.</t>
        </is>
      </c>
    </row>
    <row r="9">
      <c r="B9" s="4" t="inlineStr">
        <is>
          <t>4. INTERPRETASI</t>
        </is>
      </c>
      <c r="C9" s="5" t="inlineStr">
        <is>
          <t>Metode dengan MAPE terkecil adalah yang paling akurat pada data ini. Tidak ada metode 'terbaik' mutlak — pilihan tergantung pola data (trend? musiman? datar?).</t>
        </is>
      </c>
    </row>
    <row r="11">
      <c r="B11" s="6" t="inlineStr">
        <is>
          <t>LEGENDA WARNA:</t>
        </is>
      </c>
    </row>
    <row r="12">
      <c r="B12" s="7" t="inlineStr">
        <is>
          <t>Input manual</t>
        </is>
      </c>
      <c r="C12" s="5" t="inlineStr">
        <is>
          <t>Sel biru = Anda ubah (data aktual, parameter α, bobot WMA).</t>
        </is>
      </c>
    </row>
    <row r="13">
      <c r="B13" s="5" t="inlineStr">
        <is>
          <t>Formula hidup</t>
        </is>
      </c>
      <c r="C13" s="5" t="inlineStr">
        <is>
          <t>Sel hitam = dihitung otomatis dengan formula. Ubah input → semua ramalan &amp; error ikut berubah.</t>
        </is>
      </c>
    </row>
    <row r="14">
      <c r="B14" s="8" t="inlineStr">
        <is>
          <t>Header / kunci</t>
        </is>
      </c>
      <c r="C14" s="5" t="inlineStr">
        <is>
          <t>Sel hijau band = judul bagian; sel kuning = hasil kunci (MAPE terbaik, ramalan bulan depan).</t>
        </is>
      </c>
    </row>
    <row r="16">
      <c r="B16" s="6" t="inlineStr">
        <is>
          <t>EMPAT METODE UTAMA (ringkas):</t>
        </is>
      </c>
    </row>
    <row r="17">
      <c r="B17" s="9" t="inlineStr">
        <is>
          <t>SMA (Simple Moving Average)</t>
        </is>
      </c>
      <c r="C17" s="5" t="inlineStr">
        <is>
          <t>Rata-rata k nilai terakhir. SMA-3 pakai 3 bulan terakhir. Haluskan fluktuasi, cocok untuk data datar tanpa trend.</t>
        </is>
      </c>
    </row>
    <row r="18">
      <c r="B18" s="9" t="inlineStr">
        <is>
          <t>WMA (Weighted MA)</t>
        </is>
      </c>
      <c r="C18" s="5" t="inlineStr">
        <is>
          <t>Rata-rata berbobot: bulan terbaru dapat bobot lebih besar. Lebih responsif terhadap perubahan dibanding SMA.</t>
        </is>
      </c>
    </row>
    <row r="19">
      <c r="B19" s="9" t="inlineStr">
        <is>
          <t>Exponential Smoothing</t>
        </is>
      </c>
      <c r="C19" s="5" t="inlineStr">
        <is>
          <t>Ramalan = nilai lama + α × (aktual − nilai lama). α kecil → halus; α besar → responsif. Untuk data tanpa trend/musiman jelas.</t>
        </is>
      </c>
    </row>
    <row r="20">
      <c r="B20" s="9" t="inlineStr">
        <is>
          <t>Linear Trend (regresi)</t>
        </is>
      </c>
      <c r="C20" s="5" t="inlineStr">
        <is>
          <t>Pasang garis lurus ŷ = b₀ + b₁·t. Terbaik untuk data yang konsisten menanjak/menurun. Tidak tangkap musiman.</t>
        </is>
      </c>
    </row>
    <row r="21">
      <c r="B21" s="9" t="inlineStr">
        <is>
          <t>FORECAST.ETS (Excel)</t>
        </is>
      </c>
      <c r="C21" s="5" t="inlineStr">
        <is>
          <t>Triple exponential smoothing otomatis: tangkap trend + pola musiman sekaligus. Paling canggih, butuh ≥ 2 siklus data.</t>
        </is>
      </c>
    </row>
    <row r="23">
      <c r="B23" s="6" t="inlineStr">
        <is>
          <t>METRIK ERROR (makin kecil makin baik):</t>
        </is>
      </c>
    </row>
    <row r="24">
      <c r="B24" s="4" t="inlineStr">
        <is>
          <t>MAE</t>
        </is>
      </c>
      <c r="C24" s="5" t="inlineStr">
        <is>
          <t>Mean Absolute Error — rata-rata |aktual − ramalan|. Satuan sama dengan data (Rp jt). Gampang dibaca.</t>
        </is>
      </c>
    </row>
    <row r="25">
      <c r="B25" s="4" t="inlineStr">
        <is>
          <t>MAPE</t>
        </is>
      </c>
      <c r="C25" s="5" t="inlineStr">
        <is>
          <t>Mean Absolute Percentage Error — rata-rata |% error|. Skala persen, bisa dibanding antar produk.</t>
        </is>
      </c>
    </row>
    <row r="26">
      <c r="B26" s="4" t="inlineStr">
        <is>
          <t>RMSE</t>
        </is>
      </c>
      <c r="C26" s="5" t="inlineStr">
        <is>
          <t>Root Mean Square Error — akar dari rata-rata error dikuadratkan. Menghukum error besar lebih berat.</t>
        </is>
      </c>
    </row>
    <row r="28">
      <c r="B28" s="10" t="inlineStr">
        <is>
          <t>Referensi teori: Hyndman &amp; Athanasopoulos, Forecasting: Principles and Practice.</t>
        </is>
      </c>
    </row>
  </sheetData>
  <mergeCells count="3">
    <mergeCell ref="B3:C3"/>
    <mergeCell ref="B2:C2"/>
    <mergeCell ref="B28:C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N4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5" customWidth="1" min="3" max="3"/>
    <col width="13" customWidth="1" min="4" max="4"/>
    <col width="13" customWidth="1" min="5" max="5"/>
    <col width="13" customWidth="1" min="6" max="6"/>
    <col width="13" customWidth="1" min="7" max="7"/>
    <col width="14" customWidth="1" min="8" max="8"/>
    <col width="14" customWidth="1" min="9" max="9"/>
    <col width="14" customWidth="1" min="10" max="10"/>
    <col width="4" customWidth="1" min="12" max="12"/>
    <col width="22" customWidth="1" min="13" max="13"/>
    <col width="14" customWidth="1" min="14" max="14"/>
  </cols>
  <sheetData>
    <row r="2" ht="26" customHeight="1">
      <c r="B2" s="1" t="inlineStr">
        <is>
          <t>DATA PERAMALAN — 5 METODE SIDE-BY-SIDE</t>
        </is>
      </c>
    </row>
    <row r="3">
      <c r="B3" s="2" t="inlineStr">
        <is>
          <t>UMKM Kopi Sumber Rejeki · 24 bulan · Penjualan aktual (Rp juta) vs ramalan tiap metode</t>
        </is>
      </c>
    </row>
    <row r="5">
      <c r="B5" s="11" t="inlineStr">
        <is>
          <t>PARAMETER:</t>
        </is>
      </c>
      <c r="D5" s="12" t="inlineStr">
        <is>
          <t>α (smoothing) =</t>
        </is>
      </c>
      <c r="E5" s="13" t="n">
        <v>0.3</v>
      </c>
      <c r="F5" s="14" t="inlineStr">
        <is>
          <t>← ubah (0–1)</t>
        </is>
      </c>
      <c r="G5" s="12" t="inlineStr">
        <is>
          <t>Bobot WMA =</t>
        </is>
      </c>
      <c r="H5" s="13" t="n">
        <v>0.5</v>
      </c>
      <c r="I5" s="13" t="n">
        <v>0.3</v>
      </c>
      <c r="J5" s="13" t="n">
        <v>0.2</v>
      </c>
      <c r="M5" s="9" t="inlineStr">
        <is>
          <t>REGRESI LINEAR (t → Aktual)</t>
        </is>
      </c>
      <c r="N5" s="15" t="inlineStr"/>
    </row>
    <row r="6">
      <c r="M6" s="16" t="inlineStr">
        <is>
          <t>slope b₁ =SLOPE</t>
        </is>
      </c>
      <c r="N6" s="17">
        <f>SLOPE($D$8:$D$31,$C$8:$C$31)</f>
        <v/>
      </c>
    </row>
    <row r="7" ht="24" customHeight="1">
      <c r="B7" s="8" t="inlineStr">
        <is>
          <t>Bulan</t>
        </is>
      </c>
      <c r="C7" s="8" t="inlineStr">
        <is>
          <t>t</t>
        </is>
      </c>
      <c r="D7" s="8" t="inlineStr">
        <is>
          <t>Aktual</t>
        </is>
      </c>
      <c r="E7" s="8" t="inlineStr">
        <is>
          <t>SMA-3</t>
        </is>
      </c>
      <c r="F7" s="8" t="inlineStr">
        <is>
          <t>SMA-5</t>
        </is>
      </c>
      <c r="G7" s="8" t="inlineStr">
        <is>
          <t>WMA-3</t>
        </is>
      </c>
      <c r="H7" s="8" t="inlineStr">
        <is>
          <t>Exp.Smooth α</t>
        </is>
      </c>
      <c r="I7" s="8" t="inlineStr">
        <is>
          <t>Linear Trend</t>
        </is>
      </c>
      <c r="J7" s="8" t="inlineStr">
        <is>
          <t>ETS</t>
        </is>
      </c>
      <c r="M7" s="16" t="inlineStr">
        <is>
          <t>intercept b₀ =INTERCEPT</t>
        </is>
      </c>
      <c r="N7" s="17">
        <f>INTERCEPT($D$8:$D$31,$C$8:$C$31)</f>
        <v/>
      </c>
    </row>
    <row r="8">
      <c r="B8" s="18" t="inlineStr">
        <is>
          <t>01/2024</t>
        </is>
      </c>
      <c r="C8" s="18" t="n">
        <v>1</v>
      </c>
      <c r="D8" s="19" t="n">
        <v>118</v>
      </c>
      <c r="E8" s="20" t="inlineStr">
        <is>
          <t>—</t>
        </is>
      </c>
      <c r="F8" s="20" t="inlineStr">
        <is>
          <t>—</t>
        </is>
      </c>
      <c r="G8" s="20" t="inlineStr">
        <is>
          <t>—</t>
        </is>
      </c>
      <c r="H8" s="20" t="inlineStr">
        <is>
          <t>—</t>
        </is>
      </c>
      <c r="I8" s="21">
        <f>$N$7 + $N$6*C8</f>
        <v/>
      </c>
      <c r="J8" s="20" t="inlineStr">
        <is>
          <t>—</t>
        </is>
      </c>
      <c r="M8" s="16" t="inlineStr">
        <is>
          <t>R² =RSQ</t>
        </is>
      </c>
      <c r="N8" s="17">
        <f>RSQ($D$8:$D$31,$C$8:$C$31)</f>
        <v/>
      </c>
    </row>
    <row r="9">
      <c r="B9" s="18" t="inlineStr">
        <is>
          <t>02/2024</t>
        </is>
      </c>
      <c r="C9" s="18" t="n">
        <v>2</v>
      </c>
      <c r="D9" s="19" t="n">
        <v>122</v>
      </c>
      <c r="E9" s="20" t="inlineStr">
        <is>
          <t>—</t>
        </is>
      </c>
      <c r="F9" s="20" t="inlineStr">
        <is>
          <t>—</t>
        </is>
      </c>
      <c r="G9" s="20" t="inlineStr">
        <is>
          <t>—</t>
        </is>
      </c>
      <c r="H9" s="21">
        <f>D8</f>
        <v/>
      </c>
      <c r="I9" s="21">
        <f>$N$7 + $N$6*C9</f>
        <v/>
      </c>
      <c r="J9" s="20" t="inlineStr">
        <is>
          <t>—</t>
        </is>
      </c>
    </row>
    <row r="10">
      <c r="B10" s="18" t="inlineStr">
        <is>
          <t>03/2024</t>
        </is>
      </c>
      <c r="C10" s="18" t="n">
        <v>3</v>
      </c>
      <c r="D10" s="19" t="n">
        <v>126</v>
      </c>
      <c r="E10" s="20" t="inlineStr">
        <is>
          <t>—</t>
        </is>
      </c>
      <c r="F10" s="20" t="inlineStr">
        <is>
          <t>—</t>
        </is>
      </c>
      <c r="G10" s="20" t="inlineStr">
        <is>
          <t>—</t>
        </is>
      </c>
      <c r="H10" s="21">
        <f>H9 + $E$5*(D9 - H9)</f>
        <v/>
      </c>
      <c r="I10" s="21">
        <f>$N$7 + $N$6*C10</f>
        <v/>
      </c>
      <c r="J10" s="21">
        <f>FORECAST.ETS(C10,$D$8:$D$31,$C$8:$C$31,1,1)</f>
        <v/>
      </c>
    </row>
    <row r="11">
      <c r="B11" s="18" t="inlineStr">
        <is>
          <t>04/2024</t>
        </is>
      </c>
      <c r="C11" s="18" t="n">
        <v>4</v>
      </c>
      <c r="D11" s="19" t="n">
        <v>124</v>
      </c>
      <c r="E11" s="21">
        <f>AVERAGE(D10:D8)</f>
        <v/>
      </c>
      <c r="F11" s="20" t="inlineStr">
        <is>
          <t>—</t>
        </is>
      </c>
      <c r="G11" s="21">
        <f>D10*$H$5 + D9*$I$5 + D8*$J$5</f>
        <v/>
      </c>
      <c r="H11" s="21">
        <f>H10 + $E$5*(D10 - H10)</f>
        <v/>
      </c>
      <c r="I11" s="21">
        <f>$N$7 + $N$6*C11</f>
        <v/>
      </c>
      <c r="J11" s="21">
        <f>FORECAST.ETS(C11,$D$8:$D$31,$C$8:$C$31,1,1)</f>
        <v/>
      </c>
    </row>
    <row r="12">
      <c r="B12" s="18" t="inlineStr">
        <is>
          <t>05/2024</t>
        </is>
      </c>
      <c r="C12" s="18" t="n">
        <v>5</v>
      </c>
      <c r="D12" s="19" t="n">
        <v>128</v>
      </c>
      <c r="E12" s="21">
        <f>AVERAGE(D11:D9)</f>
        <v/>
      </c>
      <c r="F12" s="20" t="inlineStr">
        <is>
          <t>—</t>
        </is>
      </c>
      <c r="G12" s="21">
        <f>D11*$H$5 + D10*$I$5 + D9*$J$5</f>
        <v/>
      </c>
      <c r="H12" s="21">
        <f>H11 + $E$5*(D11 - H11)</f>
        <v/>
      </c>
      <c r="I12" s="21">
        <f>$N$7 + $N$6*C12</f>
        <v/>
      </c>
      <c r="J12" s="21">
        <f>FORECAST.ETS(C12,$D$8:$D$31,$C$8:$C$31,1,1)</f>
        <v/>
      </c>
    </row>
    <row r="13">
      <c r="B13" s="18" t="inlineStr">
        <is>
          <t>06/2024</t>
        </is>
      </c>
      <c r="C13" s="18" t="n">
        <v>6</v>
      </c>
      <c r="D13" s="19" t="n">
        <v>142</v>
      </c>
      <c r="E13" s="21">
        <f>AVERAGE(D12:D10)</f>
        <v/>
      </c>
      <c r="F13" s="21">
        <f>AVERAGE(D12:D8)</f>
        <v/>
      </c>
      <c r="G13" s="21">
        <f>D12*$H$5 + D11*$I$5 + D10*$J$5</f>
        <v/>
      </c>
      <c r="H13" s="21">
        <f>H12 + $E$5*(D12 - H12)</f>
        <v/>
      </c>
      <c r="I13" s="21">
        <f>$N$7 + $N$6*C13</f>
        <v/>
      </c>
      <c r="J13" s="21">
        <f>FORECAST.ETS(C13,$D$8:$D$31,$C$8:$C$31,1,1)</f>
        <v/>
      </c>
    </row>
    <row r="14">
      <c r="B14" s="18" t="inlineStr">
        <is>
          <t>07/2024</t>
        </is>
      </c>
      <c r="C14" s="18" t="n">
        <v>7</v>
      </c>
      <c r="D14" s="19" t="n">
        <v>135</v>
      </c>
      <c r="E14" s="21">
        <f>AVERAGE(D13:D11)</f>
        <v/>
      </c>
      <c r="F14" s="21">
        <f>AVERAGE(D13:D9)</f>
        <v/>
      </c>
      <c r="G14" s="21">
        <f>D13*$H$5 + D12*$I$5 + D11*$J$5</f>
        <v/>
      </c>
      <c r="H14" s="21">
        <f>H13 + $E$5*(D13 - H13)</f>
        <v/>
      </c>
      <c r="I14" s="21">
        <f>$N$7 + $N$6*C14</f>
        <v/>
      </c>
      <c r="J14" s="21">
        <f>FORECAST.ETS(C14,$D$8:$D$31,$C$8:$C$31,1,1)</f>
        <v/>
      </c>
    </row>
    <row r="15">
      <c r="B15" s="18" t="inlineStr">
        <is>
          <t>08/2024</t>
        </is>
      </c>
      <c r="C15" s="18" t="n">
        <v>8</v>
      </c>
      <c r="D15" s="19" t="n">
        <v>130</v>
      </c>
      <c r="E15" s="21">
        <f>AVERAGE(D14:D12)</f>
        <v/>
      </c>
      <c r="F15" s="21">
        <f>AVERAGE(D14:D10)</f>
        <v/>
      </c>
      <c r="G15" s="21">
        <f>D14*$H$5 + D13*$I$5 + D12*$J$5</f>
        <v/>
      </c>
      <c r="H15" s="21">
        <f>H14 + $E$5*(D14 - H14)</f>
        <v/>
      </c>
      <c r="I15" s="21">
        <f>$N$7 + $N$6*C15</f>
        <v/>
      </c>
      <c r="J15" s="21">
        <f>FORECAST.ETS(C15,$D$8:$D$31,$C$8:$C$31,1,1)</f>
        <v/>
      </c>
    </row>
    <row r="16">
      <c r="B16" s="18" t="inlineStr">
        <is>
          <t>09/2024</t>
        </is>
      </c>
      <c r="C16" s="18" t="n">
        <v>9</v>
      </c>
      <c r="D16" s="19" t="n">
        <v>134</v>
      </c>
      <c r="E16" s="21">
        <f>AVERAGE(D15:D13)</f>
        <v/>
      </c>
      <c r="F16" s="21">
        <f>AVERAGE(D15:D11)</f>
        <v/>
      </c>
      <c r="G16" s="21">
        <f>D15*$H$5 + D14*$I$5 + D13*$J$5</f>
        <v/>
      </c>
      <c r="H16" s="21">
        <f>H15 + $E$5*(D15 - H15)</f>
        <v/>
      </c>
      <c r="I16" s="21">
        <f>$N$7 + $N$6*C16</f>
        <v/>
      </c>
      <c r="J16" s="21">
        <f>FORECAST.ETS(C16,$D$8:$D$31,$C$8:$C$31,1,1)</f>
        <v/>
      </c>
    </row>
    <row r="17">
      <c r="B17" s="18" t="inlineStr">
        <is>
          <t>10/2024</t>
        </is>
      </c>
      <c r="C17" s="18" t="n">
        <v>10</v>
      </c>
      <c r="D17" s="19" t="n">
        <v>138</v>
      </c>
      <c r="E17" s="21">
        <f>AVERAGE(D16:D14)</f>
        <v/>
      </c>
      <c r="F17" s="21">
        <f>AVERAGE(D16:D12)</f>
        <v/>
      </c>
      <c r="G17" s="21">
        <f>D16*$H$5 + D15*$I$5 + D14*$J$5</f>
        <v/>
      </c>
      <c r="H17" s="21">
        <f>H16 + $E$5*(D16 - H16)</f>
        <v/>
      </c>
      <c r="I17" s="21">
        <f>$N$7 + $N$6*C17</f>
        <v/>
      </c>
      <c r="J17" s="21">
        <f>FORECAST.ETS(C17,$D$8:$D$31,$C$8:$C$31,1,1)</f>
        <v/>
      </c>
    </row>
    <row r="18">
      <c r="B18" s="18" t="inlineStr">
        <is>
          <t>11/2024</t>
        </is>
      </c>
      <c r="C18" s="18" t="n">
        <v>11</v>
      </c>
      <c r="D18" s="19" t="n">
        <v>145</v>
      </c>
      <c r="E18" s="21">
        <f>AVERAGE(D17:D15)</f>
        <v/>
      </c>
      <c r="F18" s="21">
        <f>AVERAGE(D17:D13)</f>
        <v/>
      </c>
      <c r="G18" s="21">
        <f>D17*$H$5 + D16*$I$5 + D15*$J$5</f>
        <v/>
      </c>
      <c r="H18" s="21">
        <f>H17 + $E$5*(D17 - H17)</f>
        <v/>
      </c>
      <c r="I18" s="21">
        <f>$N$7 + $N$6*C18</f>
        <v/>
      </c>
      <c r="J18" s="21">
        <f>FORECAST.ETS(C18,$D$8:$D$31,$C$8:$C$31,1,1)</f>
        <v/>
      </c>
    </row>
    <row r="19">
      <c r="B19" s="18" t="inlineStr">
        <is>
          <t>12/2024</t>
        </is>
      </c>
      <c r="C19" s="18" t="n">
        <v>12</v>
      </c>
      <c r="D19" s="19" t="n">
        <v>168</v>
      </c>
      <c r="E19" s="21">
        <f>AVERAGE(D18:D16)</f>
        <v/>
      </c>
      <c r="F19" s="21">
        <f>AVERAGE(D18:D14)</f>
        <v/>
      </c>
      <c r="G19" s="21">
        <f>D18*$H$5 + D17*$I$5 + D16*$J$5</f>
        <v/>
      </c>
      <c r="H19" s="21">
        <f>H18 + $E$5*(D18 - H18)</f>
        <v/>
      </c>
      <c r="I19" s="21">
        <f>$N$7 + $N$6*C19</f>
        <v/>
      </c>
      <c r="J19" s="21">
        <f>FORECAST.ETS(C19,$D$8:$D$31,$C$8:$C$31,1,1)</f>
        <v/>
      </c>
    </row>
    <row r="20">
      <c r="B20" s="18" t="inlineStr">
        <is>
          <t>01/2025</t>
        </is>
      </c>
      <c r="C20" s="18" t="n">
        <v>13</v>
      </c>
      <c r="D20" s="19" t="n">
        <v>132</v>
      </c>
      <c r="E20" s="21">
        <f>AVERAGE(D19:D17)</f>
        <v/>
      </c>
      <c r="F20" s="21">
        <f>AVERAGE(D19:D15)</f>
        <v/>
      </c>
      <c r="G20" s="21">
        <f>D19*$H$5 + D18*$I$5 + D17*$J$5</f>
        <v/>
      </c>
      <c r="H20" s="21">
        <f>H19 + $E$5*(D19 - H19)</f>
        <v/>
      </c>
      <c r="I20" s="21">
        <f>$N$7 + $N$6*C20</f>
        <v/>
      </c>
      <c r="J20" s="21">
        <f>FORECAST.ETS(C20,$D$8:$D$31,$C$8:$C$31,1,1)</f>
        <v/>
      </c>
    </row>
    <row r="21">
      <c r="B21" s="18" t="inlineStr">
        <is>
          <t>02/2025</t>
        </is>
      </c>
      <c r="C21" s="18" t="n">
        <v>14</v>
      </c>
      <c r="D21" s="19" t="n">
        <v>140</v>
      </c>
      <c r="E21" s="21">
        <f>AVERAGE(D20:D18)</f>
        <v/>
      </c>
      <c r="F21" s="21">
        <f>AVERAGE(D20:D16)</f>
        <v/>
      </c>
      <c r="G21" s="21">
        <f>D20*$H$5 + D19*$I$5 + D18*$J$5</f>
        <v/>
      </c>
      <c r="H21" s="21">
        <f>H20 + $E$5*(D20 - H20)</f>
        <v/>
      </c>
      <c r="I21" s="21">
        <f>$N$7 + $N$6*C21</f>
        <v/>
      </c>
      <c r="J21" s="21">
        <f>FORECAST.ETS(C21,$D$8:$D$31,$C$8:$C$31,1,1)</f>
        <v/>
      </c>
    </row>
    <row r="22">
      <c r="B22" s="18" t="inlineStr">
        <is>
          <t>03/2025</t>
        </is>
      </c>
      <c r="C22" s="18" t="n">
        <v>15</v>
      </c>
      <c r="D22" s="19" t="n">
        <v>146</v>
      </c>
      <c r="E22" s="21">
        <f>AVERAGE(D21:D19)</f>
        <v/>
      </c>
      <c r="F22" s="21">
        <f>AVERAGE(D21:D17)</f>
        <v/>
      </c>
      <c r="G22" s="21">
        <f>D21*$H$5 + D20*$I$5 + D19*$J$5</f>
        <v/>
      </c>
      <c r="H22" s="21">
        <f>H21 + $E$5*(D21 - H21)</f>
        <v/>
      </c>
      <c r="I22" s="21">
        <f>$N$7 + $N$6*C22</f>
        <v/>
      </c>
      <c r="J22" s="21">
        <f>FORECAST.ETS(C22,$D$8:$D$31,$C$8:$C$31,1,1)</f>
        <v/>
      </c>
    </row>
    <row r="23">
      <c r="B23" s="18" t="inlineStr">
        <is>
          <t>04/2025</t>
        </is>
      </c>
      <c r="C23" s="18" t="n">
        <v>16</v>
      </c>
      <c r="D23" s="19" t="n">
        <v>144</v>
      </c>
      <c r="E23" s="21">
        <f>AVERAGE(D22:D20)</f>
        <v/>
      </c>
      <c r="F23" s="21">
        <f>AVERAGE(D22:D18)</f>
        <v/>
      </c>
      <c r="G23" s="21">
        <f>D22*$H$5 + D21*$I$5 + D20*$J$5</f>
        <v/>
      </c>
      <c r="H23" s="21">
        <f>H22 + $E$5*(D22 - H22)</f>
        <v/>
      </c>
      <c r="I23" s="21">
        <f>$N$7 + $N$6*C23</f>
        <v/>
      </c>
      <c r="J23" s="21">
        <f>FORECAST.ETS(C23,$D$8:$D$31,$C$8:$C$31,1,1)</f>
        <v/>
      </c>
    </row>
    <row r="24">
      <c r="B24" s="18" t="inlineStr">
        <is>
          <t>05/2025</t>
        </is>
      </c>
      <c r="C24" s="18" t="n">
        <v>17</v>
      </c>
      <c r="D24" s="19" t="n">
        <v>150</v>
      </c>
      <c r="E24" s="21">
        <f>AVERAGE(D23:D21)</f>
        <v/>
      </c>
      <c r="F24" s="21">
        <f>AVERAGE(D23:D19)</f>
        <v/>
      </c>
      <c r="G24" s="21">
        <f>D23*$H$5 + D22*$I$5 + D21*$J$5</f>
        <v/>
      </c>
      <c r="H24" s="21">
        <f>H23 + $E$5*(D23 - H23)</f>
        <v/>
      </c>
      <c r="I24" s="21">
        <f>$N$7 + $N$6*C24</f>
        <v/>
      </c>
      <c r="J24" s="21">
        <f>FORECAST.ETS(C24,$D$8:$D$31,$C$8:$C$31,1,1)</f>
        <v/>
      </c>
    </row>
    <row r="25">
      <c r="B25" s="18" t="inlineStr">
        <is>
          <t>06/2025</t>
        </is>
      </c>
      <c r="C25" s="18" t="n">
        <v>18</v>
      </c>
      <c r="D25" s="19" t="n">
        <v>168</v>
      </c>
      <c r="E25" s="21">
        <f>AVERAGE(D24:D22)</f>
        <v/>
      </c>
      <c r="F25" s="21">
        <f>AVERAGE(D24:D20)</f>
        <v/>
      </c>
      <c r="G25" s="21">
        <f>D24*$H$5 + D23*$I$5 + D22*$J$5</f>
        <v/>
      </c>
      <c r="H25" s="21">
        <f>H24 + $E$5*(D24 - H24)</f>
        <v/>
      </c>
      <c r="I25" s="21">
        <f>$N$7 + $N$6*C25</f>
        <v/>
      </c>
      <c r="J25" s="21">
        <f>FORECAST.ETS(C25,$D$8:$D$31,$C$8:$C$31,1,1)</f>
        <v/>
      </c>
    </row>
    <row r="26">
      <c r="B26" s="18" t="inlineStr">
        <is>
          <t>07/2025</t>
        </is>
      </c>
      <c r="C26" s="18" t="n">
        <v>19</v>
      </c>
      <c r="D26" s="19" t="n">
        <v>158</v>
      </c>
      <c r="E26" s="21">
        <f>AVERAGE(D25:D23)</f>
        <v/>
      </c>
      <c r="F26" s="21">
        <f>AVERAGE(D25:D21)</f>
        <v/>
      </c>
      <c r="G26" s="21">
        <f>D25*$H$5 + D24*$I$5 + D23*$J$5</f>
        <v/>
      </c>
      <c r="H26" s="21">
        <f>H25 + $E$5*(D25 - H25)</f>
        <v/>
      </c>
      <c r="I26" s="21">
        <f>$N$7 + $N$6*C26</f>
        <v/>
      </c>
      <c r="J26" s="21">
        <f>FORECAST.ETS(C26,$D$8:$D$31,$C$8:$C$31,1,1)</f>
        <v/>
      </c>
    </row>
    <row r="27">
      <c r="B27" s="18" t="inlineStr">
        <is>
          <t>08/2025</t>
        </is>
      </c>
      <c r="C27" s="18" t="n">
        <v>20</v>
      </c>
      <c r="D27" s="19" t="n">
        <v>152</v>
      </c>
      <c r="E27" s="21">
        <f>AVERAGE(D26:D24)</f>
        <v/>
      </c>
      <c r="F27" s="21">
        <f>AVERAGE(D26:D22)</f>
        <v/>
      </c>
      <c r="G27" s="21">
        <f>D26*$H$5 + D25*$I$5 + D24*$J$5</f>
        <v/>
      </c>
      <c r="H27" s="21">
        <f>H26 + $E$5*(D26 - H26)</f>
        <v/>
      </c>
      <c r="I27" s="21">
        <f>$N$7 + $N$6*C27</f>
        <v/>
      </c>
      <c r="J27" s="21">
        <f>FORECAST.ETS(C27,$D$8:$D$31,$C$8:$C$31,1,1)</f>
        <v/>
      </c>
    </row>
    <row r="28">
      <c r="B28" s="18" t="inlineStr">
        <is>
          <t>09/2025</t>
        </is>
      </c>
      <c r="C28" s="18" t="n">
        <v>21</v>
      </c>
      <c r="D28" s="19" t="n">
        <v>156</v>
      </c>
      <c r="E28" s="21">
        <f>AVERAGE(D27:D25)</f>
        <v/>
      </c>
      <c r="F28" s="21">
        <f>AVERAGE(D27:D23)</f>
        <v/>
      </c>
      <c r="G28" s="21">
        <f>D27*$H$5 + D26*$I$5 + D25*$J$5</f>
        <v/>
      </c>
      <c r="H28" s="21">
        <f>H27 + $E$5*(D27 - H27)</f>
        <v/>
      </c>
      <c r="I28" s="21">
        <f>$N$7 + $N$6*C28</f>
        <v/>
      </c>
      <c r="J28" s="21">
        <f>FORECAST.ETS(C28,$D$8:$D$31,$C$8:$C$31,1,1)</f>
        <v/>
      </c>
    </row>
    <row r="29">
      <c r="B29" s="18" t="inlineStr">
        <is>
          <t>10/2025</t>
        </is>
      </c>
      <c r="C29" s="18" t="n">
        <v>22</v>
      </c>
      <c r="D29" s="19" t="n">
        <v>162</v>
      </c>
      <c r="E29" s="21">
        <f>AVERAGE(D28:D26)</f>
        <v/>
      </c>
      <c r="F29" s="21">
        <f>AVERAGE(D28:D24)</f>
        <v/>
      </c>
      <c r="G29" s="21">
        <f>D28*$H$5 + D27*$I$5 + D26*$J$5</f>
        <v/>
      </c>
      <c r="H29" s="21">
        <f>H28 + $E$5*(D28 - H28)</f>
        <v/>
      </c>
      <c r="I29" s="21">
        <f>$N$7 + $N$6*C29</f>
        <v/>
      </c>
      <c r="J29" s="21">
        <f>FORECAST.ETS(C29,$D$8:$D$31,$C$8:$C$31,1,1)</f>
        <v/>
      </c>
    </row>
    <row r="30">
      <c r="B30" s="18" t="inlineStr">
        <is>
          <t>11/2025</t>
        </is>
      </c>
      <c r="C30" s="18" t="n">
        <v>23</v>
      </c>
      <c r="D30" s="19" t="n">
        <v>172</v>
      </c>
      <c r="E30" s="21">
        <f>AVERAGE(D29:D27)</f>
        <v/>
      </c>
      <c r="F30" s="21">
        <f>AVERAGE(D29:D25)</f>
        <v/>
      </c>
      <c r="G30" s="21">
        <f>D29*$H$5 + D28*$I$5 + D27*$J$5</f>
        <v/>
      </c>
      <c r="H30" s="21">
        <f>H29 + $E$5*(D29 - H29)</f>
        <v/>
      </c>
      <c r="I30" s="21">
        <f>$N$7 + $N$6*C30</f>
        <v/>
      </c>
      <c r="J30" s="21">
        <f>FORECAST.ETS(C30,$D$8:$D$31,$C$8:$C$31,1,1)</f>
        <v/>
      </c>
    </row>
    <row r="31">
      <c r="B31" s="18" t="inlineStr">
        <is>
          <t>12/2025</t>
        </is>
      </c>
      <c r="C31" s="18" t="n">
        <v>24</v>
      </c>
      <c r="D31" s="19" t="n">
        <v>198</v>
      </c>
      <c r="E31" s="21">
        <f>AVERAGE(D30:D28)</f>
        <v/>
      </c>
      <c r="F31" s="21">
        <f>AVERAGE(D30:D26)</f>
        <v/>
      </c>
      <c r="G31" s="21">
        <f>D30*$H$5 + D29*$I$5 + D28*$J$5</f>
        <v/>
      </c>
      <c r="H31" s="21">
        <f>H30 + $E$5*(D30 - H30)</f>
        <v/>
      </c>
      <c r="I31" s="21">
        <f>$N$7 + $N$6*C31</f>
        <v/>
      </c>
      <c r="J31" s="21">
        <f>FORECAST.ETS(C31,$D$8:$D$31,$C$8:$C$31,1,1)</f>
        <v/>
      </c>
    </row>
    <row r="33" ht="22" customHeight="1">
      <c r="B33" s="8" t="inlineStr">
        <is>
          <t>METRIK ERROR — bandingkan kelima metode (makin kecil makin baik)</t>
        </is>
      </c>
    </row>
    <row r="34">
      <c r="B34" s="22" t="inlineStr">
        <is>
          <t>Jendela evaluasi: t = 6 sampai 24 (baris 13–31) agar semua metode punya ramalan.</t>
        </is>
      </c>
      <c r="D34" s="23" t="n"/>
      <c r="E34" s="23" t="n"/>
      <c r="F34" s="23" t="n"/>
      <c r="G34" s="23" t="n"/>
      <c r="H34" s="23" t="n"/>
      <c r="I34" s="23" t="n"/>
      <c r="J34" s="23" t="n"/>
    </row>
    <row r="35">
      <c r="B35" s="4" t="inlineStr">
        <is>
          <t>MAE (Rp jt) ↓ makin kecil makin baik</t>
        </is>
      </c>
      <c r="E35" s="24">
        <f>SUMPRODUCT(ABS(D13:D31-E13:E31))/COUNT(D13:D31)</f>
        <v/>
      </c>
      <c r="F35" s="24">
        <f>SUMPRODUCT(ABS(D13:D31-F13:F31))/COUNT(D13:D31)</f>
        <v/>
      </c>
      <c r="G35" s="24">
        <f>SUMPRODUCT(ABS(D13:D31-G13:G31))/COUNT(D13:D31)</f>
        <v/>
      </c>
      <c r="H35" s="24">
        <f>SUMPRODUCT(ABS(D13:D31-H13:H31))/COUNT(D13:D31)</f>
        <v/>
      </c>
      <c r="I35" s="24">
        <f>SUMPRODUCT(ABS(D13:D31-I13:I31))/COUNT(D13:D31)</f>
        <v/>
      </c>
      <c r="J35" s="24">
        <f>SUMPRODUCT(ABS(D13:D31-J13:J31))/COUNT(D13:D31)</f>
        <v/>
      </c>
    </row>
    <row r="36">
      <c r="B36" s="4" t="inlineStr">
        <is>
          <t>MAPE (%) ↓ makin kecil makin baik</t>
        </is>
      </c>
      <c r="E36" s="25">
        <f>SUMPRODUCT(ABS((D13:D31-E13:E31)/D13:D31))/COUNT(D13:D31)</f>
        <v/>
      </c>
      <c r="F36" s="25">
        <f>SUMPRODUCT(ABS((D13:D31-F13:F31)/D13:D31))/COUNT(D13:D31)</f>
        <v/>
      </c>
      <c r="G36" s="25">
        <f>SUMPRODUCT(ABS((D13:D31-G13:G31)/D13:D31))/COUNT(D13:D31)</f>
        <v/>
      </c>
      <c r="H36" s="25">
        <f>SUMPRODUCT(ABS((D13:D31-H13:H31)/D13:D31))/COUNT(D13:D31)</f>
        <v/>
      </c>
      <c r="I36" s="25">
        <f>SUMPRODUCT(ABS((D13:D31-I13:I31)/D13:D31))/COUNT(D13:D31)</f>
        <v/>
      </c>
      <c r="J36" s="25">
        <f>SUMPRODUCT(ABS((D13:D31-J13:J31)/D13:D31))/COUNT(D13:D31)</f>
        <v/>
      </c>
    </row>
    <row r="37">
      <c r="B37" s="4" t="inlineStr">
        <is>
          <t>RMSE (Rp jt) ↓ makin kecil makin baik</t>
        </is>
      </c>
      <c r="E37" s="24">
        <f>SQRT(SUMPRODUCT((D13:D31-E13:E31)^2)/COUNT(D13:D31))</f>
        <v/>
      </c>
      <c r="F37" s="24">
        <f>SQRT(SUMPRODUCT((D13:D31-F13:F31)^2)/COUNT(D13:D31))</f>
        <v/>
      </c>
      <c r="G37" s="24">
        <f>SQRT(SUMPRODUCT((D13:D31-G13:G31)^2)/COUNT(D13:D31))</f>
        <v/>
      </c>
      <c r="H37" s="24">
        <f>SQRT(SUMPRODUCT((D13:D31-H13:H31)^2)/COUNT(D13:D31))</f>
        <v/>
      </c>
      <c r="I37" s="24">
        <f>SQRT(SUMPRODUCT((D13:D31-I13:I31)^2)/COUNT(D13:D31))</f>
        <v/>
      </c>
      <c r="J37" s="24">
        <f>SQRT(SUMPRODUCT((D13:D31-J13:J31)^2)/COUNT(D13:D31))</f>
        <v/>
      </c>
    </row>
    <row r="39">
      <c r="B39" s="26" t="inlineStr">
        <is>
          <t>MAPE TERKECIL (paling akurat):</t>
        </is>
      </c>
      <c r="D39" s="27">
        <f>INDEX($E$7:$J$7,MATCH(MIN(E36:J36),E36:J36,0))</f>
        <v/>
      </c>
      <c r="E39" s="28" t="n"/>
      <c r="F39" s="29" t="n"/>
      <c r="G39" s="30" t="inlineStr">
        <is>
          <t>dengan MAPE =</t>
        </is>
      </c>
      <c r="H39" s="31">
        <f>MIN(E36:J36)</f>
        <v/>
      </c>
      <c r="I39" s="28" t="n"/>
      <c r="J39" s="29" t="n"/>
    </row>
    <row r="41" ht="22" customHeight="1">
      <c r="B41" s="8" t="inlineStr">
        <is>
          <t>RAMALAN 3 BULAN KE DEPAN (Jan–Mar 2026)</t>
        </is>
      </c>
    </row>
    <row r="42">
      <c r="B42" s="18" t="inlineStr">
        <is>
          <t>01/2026</t>
        </is>
      </c>
      <c r="C42" s="18" t="n">
        <v>25</v>
      </c>
      <c r="D42" s="20" t="inlineStr">
        <is>
          <t>?</t>
        </is>
      </c>
      <c r="E42" s="32">
        <f>AVERAGE(D29:D31)</f>
        <v/>
      </c>
      <c r="F42" s="32">
        <f>AVERAGE(D27:D31)</f>
        <v/>
      </c>
      <c r="G42" s="32">
        <f>D31*$H$5 + D30*$I$5 + D29*$J$5</f>
        <v/>
      </c>
      <c r="H42" s="32">
        <f>H31</f>
        <v/>
      </c>
      <c r="I42" s="32">
        <f>$N$7 + $N$6*C42</f>
        <v/>
      </c>
      <c r="J42" s="32">
        <f>FORECAST.ETS(C42,$D$8:$D$31,$C$8:$C$31,1,1)</f>
        <v/>
      </c>
    </row>
    <row r="43">
      <c r="B43" s="18" t="inlineStr">
        <is>
          <t>02/2026</t>
        </is>
      </c>
      <c r="C43" s="18" t="n">
        <v>26</v>
      </c>
      <c r="D43" s="20" t="inlineStr">
        <is>
          <t>?</t>
        </is>
      </c>
      <c r="E43" s="32">
        <f>AVERAGE(D30:D31,E42)</f>
        <v/>
      </c>
      <c r="F43" s="32">
        <f>AVERAGE(D28:D31,E42)</f>
        <v/>
      </c>
      <c r="G43" s="32">
        <f>E42*$H$5 + D31*$I$5 + D30*$J$5</f>
        <v/>
      </c>
      <c r="H43" s="32">
        <f>H31</f>
        <v/>
      </c>
      <c r="I43" s="32">
        <f>$N$7 + $N$6*C43</f>
        <v/>
      </c>
      <c r="J43" s="32">
        <f>FORECAST.ETS(C43,$D$8:$D$31,$C$8:$C$31,1,1)</f>
        <v/>
      </c>
    </row>
    <row r="44">
      <c r="B44" s="18" t="inlineStr">
        <is>
          <t>03/2026</t>
        </is>
      </c>
      <c r="C44" s="18" t="n">
        <v>27</v>
      </c>
      <c r="D44" s="20" t="inlineStr">
        <is>
          <t>?</t>
        </is>
      </c>
      <c r="E44" s="32">
        <f>AVERAGE(D31,E42:E43)</f>
        <v/>
      </c>
      <c r="F44" s="32">
        <f>AVERAGE(D29:D31,E42:E43)</f>
        <v/>
      </c>
      <c r="G44" s="32">
        <f>E43*$H$5 + E42*$I$5 + D31*$J$5</f>
        <v/>
      </c>
      <c r="H44" s="32">
        <f>H31</f>
        <v/>
      </c>
      <c r="I44" s="32">
        <f>$N$7 + $N$6*C44</f>
        <v/>
      </c>
      <c r="J44" s="32">
        <f>FORECAST.ETS(C44,$D$8:$D$31,$C$8:$C$31,1,1)</f>
        <v/>
      </c>
    </row>
  </sheetData>
  <mergeCells count="12">
    <mergeCell ref="B39:C39"/>
    <mergeCell ref="B33:J33"/>
    <mergeCell ref="B3:J3"/>
    <mergeCell ref="B5:C5"/>
    <mergeCell ref="B34:C34"/>
    <mergeCell ref="B37:C37"/>
    <mergeCell ref="B36:C36"/>
    <mergeCell ref="B41:J41"/>
    <mergeCell ref="D39:F39"/>
    <mergeCell ref="H39:J39"/>
    <mergeCell ref="B35:C35"/>
    <mergeCell ref="B2:J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I7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40" customWidth="1" min="9" max="9"/>
  </cols>
  <sheetData>
    <row r="2" ht="28" customHeight="1">
      <c r="B2" s="1" t="inlineStr">
        <is>
          <t>HITUNG MANUAL LANGKAH-DEMI-LANGKAH</t>
        </is>
      </c>
    </row>
    <row r="3">
      <c r="B3" s="2" t="inlineStr">
        <is>
          <t>Bagaimana tiap angka ramalan dihasilkan dari nol — tanpa fungsi bawaan Excel</t>
        </is>
      </c>
    </row>
    <row r="5" ht="22" customHeight="1">
      <c r="B5" s="8" t="inlineStr">
        <is>
          <t>A. SIMPLE MOVING AVERAGE (k=3) — rata-rata 3 nilai terakhir</t>
        </is>
      </c>
    </row>
    <row r="6">
      <c r="B6" s="22" t="inlineStr">
        <is>
          <t>Rumus:  F(t) = ( A(t-1) + A(t-2) + A(t-3) ) / 3.   Tidak ada ramalan untuk t&lt;4 (butuh 3 data sebelumnya).</t>
        </is>
      </c>
    </row>
    <row r="7" ht="22" customHeight="1">
      <c r="B7" s="8" t="inlineStr">
        <is>
          <t>t</t>
        </is>
      </c>
      <c r="C7" s="8" t="inlineStr">
        <is>
          <t>Bulan</t>
        </is>
      </c>
      <c r="D7" s="8" t="inlineStr">
        <is>
          <t>Aktual A(t)</t>
        </is>
      </c>
      <c r="E7" s="8" t="inlineStr">
        <is>
          <t>A(t-1)</t>
        </is>
      </c>
      <c r="F7" s="8" t="inlineStr">
        <is>
          <t>A(t-2)</t>
        </is>
      </c>
      <c r="G7" s="8" t="inlineStr">
        <is>
          <t>A(t-3)</t>
        </is>
      </c>
      <c r="H7" s="8" t="inlineStr">
        <is>
          <t>SMA-3 F(t)</t>
        </is>
      </c>
      <c r="I7" s="8" t="inlineStr">
        <is>
          <t>Penjelasan</t>
        </is>
      </c>
    </row>
    <row r="8">
      <c r="B8" s="18" t="n">
        <v>1</v>
      </c>
      <c r="C8" s="18" t="inlineStr">
        <is>
          <t>01/2024</t>
        </is>
      </c>
      <c r="D8" s="19" t="n">
        <v>118</v>
      </c>
      <c r="E8" s="20" t="inlineStr">
        <is>
          <t>—</t>
        </is>
      </c>
      <c r="F8" s="20" t="inlineStr">
        <is>
          <t>—</t>
        </is>
      </c>
      <c r="G8" s="20" t="inlineStr">
        <is>
          <t>—</t>
        </is>
      </c>
      <c r="H8" s="20" t="inlineStr">
        <is>
          <t>—</t>
        </is>
      </c>
      <c r="I8" s="33" t="inlineStr">
        <is>
          <t>t=1 &lt; 4: belum cukup data</t>
        </is>
      </c>
    </row>
    <row r="9">
      <c r="B9" s="18" t="n">
        <v>2</v>
      </c>
      <c r="C9" s="18" t="inlineStr">
        <is>
          <t>02/2024</t>
        </is>
      </c>
      <c r="D9" s="19" t="n">
        <v>122</v>
      </c>
      <c r="E9" s="20" t="inlineStr">
        <is>
          <t>—</t>
        </is>
      </c>
      <c r="F9" s="20" t="inlineStr">
        <is>
          <t>—</t>
        </is>
      </c>
      <c r="G9" s="20" t="inlineStr">
        <is>
          <t>—</t>
        </is>
      </c>
      <c r="H9" s="20" t="inlineStr">
        <is>
          <t>—</t>
        </is>
      </c>
      <c r="I9" s="33" t="inlineStr">
        <is>
          <t>t=2 &lt; 4: belum cukup data</t>
        </is>
      </c>
    </row>
    <row r="10">
      <c r="B10" s="18" t="n">
        <v>3</v>
      </c>
      <c r="C10" s="18" t="inlineStr">
        <is>
          <t>03/2024</t>
        </is>
      </c>
      <c r="D10" s="19" t="n">
        <v>126</v>
      </c>
      <c r="E10" s="20" t="inlineStr">
        <is>
          <t>—</t>
        </is>
      </c>
      <c r="F10" s="20" t="inlineStr">
        <is>
          <t>—</t>
        </is>
      </c>
      <c r="G10" s="20" t="inlineStr">
        <is>
          <t>—</t>
        </is>
      </c>
      <c r="H10" s="20" t="inlineStr">
        <is>
          <t>—</t>
        </is>
      </c>
      <c r="I10" s="33" t="inlineStr">
        <is>
          <t>t=3 &lt; 4: belum cukup data</t>
        </is>
      </c>
    </row>
    <row r="11">
      <c r="B11" s="18" t="n">
        <v>4</v>
      </c>
      <c r="C11" s="18" t="inlineStr">
        <is>
          <t>04/2024</t>
        </is>
      </c>
      <c r="D11" s="19" t="n">
        <v>124</v>
      </c>
      <c r="E11" s="34" t="n">
        <v>126</v>
      </c>
      <c r="F11" s="34" t="n">
        <v>122</v>
      </c>
      <c r="G11" s="34" t="n">
        <v>118</v>
      </c>
      <c r="H11" s="21">
        <f>(E11+F11+G11)/3</f>
        <v/>
      </c>
      <c r="I11" s="33" t="inlineStr">
        <is>
          <t>(126+122+118)/3 = 122.0</t>
        </is>
      </c>
    </row>
    <row r="12">
      <c r="B12" s="18" t="n">
        <v>5</v>
      </c>
      <c r="C12" s="18" t="inlineStr">
        <is>
          <t>05/2024</t>
        </is>
      </c>
      <c r="D12" s="19" t="n">
        <v>128</v>
      </c>
      <c r="E12" s="34" t="n">
        <v>124</v>
      </c>
      <c r="F12" s="34" t="n">
        <v>126</v>
      </c>
      <c r="G12" s="34" t="n">
        <v>122</v>
      </c>
      <c r="H12" s="21">
        <f>(E12+F12+G12)/3</f>
        <v/>
      </c>
      <c r="I12" s="33" t="inlineStr">
        <is>
          <t>(124+126+122)/3 = 124.0</t>
        </is>
      </c>
    </row>
    <row r="13">
      <c r="B13" s="18" t="n">
        <v>6</v>
      </c>
      <c r="C13" s="18" t="inlineStr">
        <is>
          <t>06/2024</t>
        </is>
      </c>
      <c r="D13" s="19" t="n">
        <v>142</v>
      </c>
      <c r="E13" s="34" t="n">
        <v>128</v>
      </c>
      <c r="F13" s="34" t="n">
        <v>124</v>
      </c>
      <c r="G13" s="34" t="n">
        <v>126</v>
      </c>
      <c r="H13" s="21">
        <f>(E13+F13+G13)/3</f>
        <v/>
      </c>
      <c r="I13" s="33" t="inlineStr">
        <is>
          <t>(128+124+126)/3 = 126.0</t>
        </is>
      </c>
    </row>
    <row r="14">
      <c r="B14" s="18" t="n">
        <v>7</v>
      </c>
      <c r="C14" s="18" t="inlineStr">
        <is>
          <t>07/2024</t>
        </is>
      </c>
      <c r="D14" s="19" t="n">
        <v>135</v>
      </c>
      <c r="E14" s="34" t="n">
        <v>142</v>
      </c>
      <c r="F14" s="34" t="n">
        <v>128</v>
      </c>
      <c r="G14" s="34" t="n">
        <v>124</v>
      </c>
      <c r="H14" s="21">
        <f>(E14+F14+G14)/3</f>
        <v/>
      </c>
      <c r="I14" s="33" t="inlineStr">
        <is>
          <t>(142+128+124)/3 = 131.3</t>
        </is>
      </c>
    </row>
    <row r="15">
      <c r="B15" s="18" t="n">
        <v>8</v>
      </c>
      <c r="C15" s="18" t="inlineStr">
        <is>
          <t>08/2024</t>
        </is>
      </c>
      <c r="D15" s="19" t="n">
        <v>130</v>
      </c>
      <c r="E15" s="34" t="n">
        <v>135</v>
      </c>
      <c r="F15" s="34" t="n">
        <v>142</v>
      </c>
      <c r="G15" s="34" t="n">
        <v>128</v>
      </c>
      <c r="H15" s="21">
        <f>(E15+F15+G15)/3</f>
        <v/>
      </c>
      <c r="I15" s="33" t="inlineStr">
        <is>
          <t>(135+142+128)/3 = 135.0</t>
        </is>
      </c>
    </row>
    <row r="17" ht="22" customHeight="1">
      <c r="B17" s="8" t="inlineStr">
        <is>
          <t>B. WEIGHTED MOVING AVERAGE (k=3) — bulan terbaru bobot lebih besar</t>
        </is>
      </c>
    </row>
    <row r="18">
      <c r="B18" s="22" t="inlineStr">
        <is>
          <t>Rumus:  F(t) = w₁·A(t-1) + w₂·A(t-2) + w₃·A(t-3),  dengan w₁+w₂+w₃ = 1.  Bobot default: 0,5 / 0,3 / 0,2.</t>
        </is>
      </c>
    </row>
    <row r="19">
      <c r="B19" s="16" t="inlineStr">
        <is>
          <t>Bobot:</t>
        </is>
      </c>
      <c r="C19" s="35" t="inlineStr">
        <is>
          <t>w₁ (t-1)</t>
        </is>
      </c>
      <c r="D19" s="13" t="n">
        <v>0.5</v>
      </c>
      <c r="E19" s="35" t="inlineStr">
        <is>
          <t>w₂ (t-2)</t>
        </is>
      </c>
      <c r="F19" s="13" t="n">
        <v>0.3</v>
      </c>
      <c r="G19" s="35" t="inlineStr">
        <is>
          <t>w₃ (t-3)</t>
        </is>
      </c>
      <c r="H19" s="13" t="n">
        <v>0.2</v>
      </c>
      <c r="I19" s="36" t="inlineStr">
        <is>
          <t xml:space="preserve">Σ = </t>
        </is>
      </c>
    </row>
    <row r="20" ht="22" customHeight="1">
      <c r="B20" s="8" t="inlineStr">
        <is>
          <t>t</t>
        </is>
      </c>
      <c r="C20" s="8" t="inlineStr">
        <is>
          <t>Bulan</t>
        </is>
      </c>
      <c r="D20" s="8" t="inlineStr">
        <is>
          <t>Aktual</t>
        </is>
      </c>
      <c r="E20" s="8" t="inlineStr">
        <is>
          <t>A(t-1)</t>
        </is>
      </c>
      <c r="F20" s="8" t="inlineStr">
        <is>
          <t>A(t-2)</t>
        </is>
      </c>
      <c r="G20" s="8" t="inlineStr">
        <is>
          <t>A(t-3)</t>
        </is>
      </c>
      <c r="H20" s="8" t="inlineStr">
        <is>
          <t>WMA-3 F(t)</t>
        </is>
      </c>
      <c r="I20" s="8" t="inlineStr">
        <is>
          <t>Hitung</t>
        </is>
      </c>
    </row>
    <row r="21">
      <c r="B21" s="18" t="n">
        <v>1</v>
      </c>
      <c r="C21" s="18" t="inlineStr">
        <is>
          <t>01/2024</t>
        </is>
      </c>
      <c r="D21" s="19" t="n">
        <v>118</v>
      </c>
      <c r="E21" s="20" t="inlineStr">
        <is>
          <t>—</t>
        </is>
      </c>
      <c r="F21" s="20" t="inlineStr">
        <is>
          <t>—</t>
        </is>
      </c>
      <c r="G21" s="20" t="inlineStr">
        <is>
          <t>—</t>
        </is>
      </c>
      <c r="H21" s="20" t="inlineStr">
        <is>
          <t>—</t>
        </is>
      </c>
      <c r="I21" s="33" t="inlineStr">
        <is>
          <t>t=1 &lt; 4: belum cukup data</t>
        </is>
      </c>
    </row>
    <row r="22">
      <c r="B22" s="18" t="n">
        <v>2</v>
      </c>
      <c r="C22" s="18" t="inlineStr">
        <is>
          <t>02/2024</t>
        </is>
      </c>
      <c r="D22" s="19" t="n">
        <v>122</v>
      </c>
      <c r="E22" s="20" t="inlineStr">
        <is>
          <t>—</t>
        </is>
      </c>
      <c r="F22" s="20" t="inlineStr">
        <is>
          <t>—</t>
        </is>
      </c>
      <c r="G22" s="20" t="inlineStr">
        <is>
          <t>—</t>
        </is>
      </c>
      <c r="H22" s="20" t="inlineStr">
        <is>
          <t>—</t>
        </is>
      </c>
      <c r="I22" s="33" t="inlineStr">
        <is>
          <t>t=2 &lt; 4: belum cukup data</t>
        </is>
      </c>
    </row>
    <row r="23">
      <c r="B23" s="18" t="n">
        <v>3</v>
      </c>
      <c r="C23" s="18" t="inlineStr">
        <is>
          <t>03/2024</t>
        </is>
      </c>
      <c r="D23" s="19" t="n">
        <v>126</v>
      </c>
      <c r="E23" s="20" t="inlineStr">
        <is>
          <t>—</t>
        </is>
      </c>
      <c r="F23" s="20" t="inlineStr">
        <is>
          <t>—</t>
        </is>
      </c>
      <c r="G23" s="20" t="inlineStr">
        <is>
          <t>—</t>
        </is>
      </c>
      <c r="H23" s="20" t="inlineStr">
        <is>
          <t>—</t>
        </is>
      </c>
      <c r="I23" s="33" t="inlineStr">
        <is>
          <t>t=3 &lt; 4: belum cukup data</t>
        </is>
      </c>
    </row>
    <row r="24">
      <c r="B24" s="18" t="n">
        <v>4</v>
      </c>
      <c r="C24" s="18" t="inlineStr">
        <is>
          <t>04/2024</t>
        </is>
      </c>
      <c r="D24" s="19" t="n">
        <v>124</v>
      </c>
      <c r="E24" s="34" t="n">
        <v>126</v>
      </c>
      <c r="F24" s="34" t="n">
        <v>122</v>
      </c>
      <c r="G24" s="34" t="n">
        <v>118</v>
      </c>
      <c r="H24" s="21">
        <f>E24*$D$19+F24*$F$19+G24*$H$19</f>
        <v/>
      </c>
      <c r="I24" s="33" t="inlineStr">
        <is>
          <t>0,5·126 + 0,3·122 + 0,2·118 = 123.2</t>
        </is>
      </c>
    </row>
    <row r="25">
      <c r="B25" s="18" t="n">
        <v>5</v>
      </c>
      <c r="C25" s="18" t="inlineStr">
        <is>
          <t>05/2024</t>
        </is>
      </c>
      <c r="D25" s="19" t="n">
        <v>128</v>
      </c>
      <c r="E25" s="34" t="n">
        <v>124</v>
      </c>
      <c r="F25" s="34" t="n">
        <v>126</v>
      </c>
      <c r="G25" s="34" t="n">
        <v>122</v>
      </c>
      <c r="H25" s="21">
        <f>E25*$D$19+F25*$F$19+G25*$H$19</f>
        <v/>
      </c>
      <c r="I25" s="33" t="inlineStr">
        <is>
          <t>0,5·124 + 0,3·126 + 0,2·122 = 124.2</t>
        </is>
      </c>
    </row>
    <row r="26">
      <c r="B26" s="18" t="n">
        <v>6</v>
      </c>
      <c r="C26" s="18" t="inlineStr">
        <is>
          <t>06/2024</t>
        </is>
      </c>
      <c r="D26" s="19" t="n">
        <v>142</v>
      </c>
      <c r="E26" s="34" t="n">
        <v>128</v>
      </c>
      <c r="F26" s="34" t="n">
        <v>124</v>
      </c>
      <c r="G26" s="34" t="n">
        <v>126</v>
      </c>
      <c r="H26" s="21">
        <f>E26*$D$19+F26*$F$19+G26*$H$19</f>
        <v/>
      </c>
      <c r="I26" s="33" t="inlineStr">
        <is>
          <t>0,5·128 + 0,3·124 + 0,2·126 = 126.4</t>
        </is>
      </c>
    </row>
    <row r="27">
      <c r="B27" s="18" t="n">
        <v>7</v>
      </c>
      <c r="C27" s="18" t="inlineStr">
        <is>
          <t>07/2024</t>
        </is>
      </c>
      <c r="D27" s="19" t="n">
        <v>135</v>
      </c>
      <c r="E27" s="34" t="n">
        <v>142</v>
      </c>
      <c r="F27" s="34" t="n">
        <v>128</v>
      </c>
      <c r="G27" s="34" t="n">
        <v>124</v>
      </c>
      <c r="H27" s="21">
        <f>E27*$D$19+F27*$F$19+G27*$H$19</f>
        <v/>
      </c>
      <c r="I27" s="33" t="inlineStr">
        <is>
          <t>0,5·142 + 0,3·128 + 0,2·124 = 134.2</t>
        </is>
      </c>
    </row>
    <row r="28">
      <c r="B28" s="18" t="n">
        <v>8</v>
      </c>
      <c r="C28" s="18" t="inlineStr">
        <is>
          <t>08/2024</t>
        </is>
      </c>
      <c r="D28" s="19" t="n">
        <v>130</v>
      </c>
      <c r="E28" s="34" t="n">
        <v>135</v>
      </c>
      <c r="F28" s="34" t="n">
        <v>142</v>
      </c>
      <c r="G28" s="34" t="n">
        <v>128</v>
      </c>
      <c r="H28" s="21">
        <f>E28*$D$19+F28*$F$19+G28*$H$19</f>
        <v/>
      </c>
      <c r="I28" s="33" t="inlineStr">
        <is>
          <t>0,5·135 + 0,3·142 + 0,2·128 = 135.7</t>
        </is>
      </c>
    </row>
    <row r="30" ht="22" customHeight="1">
      <c r="B30" s="8" t="inlineStr">
        <is>
          <t>C. EXPONENTIAL SMOOTHING — bandingkan tiga nilai α</t>
        </is>
      </c>
    </row>
    <row r="31">
      <c r="B31" s="22" t="inlineStr">
        <is>
          <t>Rumus rekursif:  F(t) = F(t-1) + α·(A(t-1) − F(t-1)).   Seed F(2) = A(1).   α kecil → halus; α besar → responsif.</t>
        </is>
      </c>
    </row>
    <row r="32">
      <c r="B32" s="16" t="inlineStr">
        <is>
          <t>α:</t>
        </is>
      </c>
      <c r="C32" s="35" t="inlineStr">
        <is>
          <t>α rendah</t>
        </is>
      </c>
      <c r="D32" s="13" t="n">
        <v>0.1</v>
      </c>
      <c r="E32" s="35" t="inlineStr">
        <is>
          <t>α sedang</t>
        </is>
      </c>
      <c r="F32" s="13" t="n">
        <v>0.3</v>
      </c>
      <c r="G32" s="35" t="inlineStr">
        <is>
          <t>α tinggi</t>
        </is>
      </c>
      <c r="H32" s="13" t="n">
        <v>0.5</v>
      </c>
    </row>
    <row r="33" ht="22" customHeight="1">
      <c r="B33" s="8" t="inlineStr">
        <is>
          <t>t</t>
        </is>
      </c>
      <c r="C33" s="8" t="inlineStr">
        <is>
          <t>Bulan</t>
        </is>
      </c>
      <c r="D33" s="8" t="inlineStr">
        <is>
          <t>Aktual A(t)</t>
        </is>
      </c>
      <c r="E33" s="8" t="inlineStr">
        <is>
          <t>F(t) α=0,1</t>
        </is>
      </c>
      <c r="F33" s="8" t="inlineStr">
        <is>
          <t>F(t) α=0,3</t>
        </is>
      </c>
      <c r="G33" s="8" t="inlineStr">
        <is>
          <t>F(t) α=0,5</t>
        </is>
      </c>
      <c r="H33" s="8" t="inlineStr"/>
      <c r="I33" s="8" t="inlineStr">
        <is>
          <t>Catatan</t>
        </is>
      </c>
    </row>
    <row r="34">
      <c r="B34" s="18" t="n">
        <v>1</v>
      </c>
      <c r="C34" s="18" t="inlineStr">
        <is>
          <t>01/2024</t>
        </is>
      </c>
      <c r="D34" s="19" t="n">
        <v>118</v>
      </c>
      <c r="E34" s="20" t="inlineStr">
        <is>
          <t>—</t>
        </is>
      </c>
      <c r="F34" s="20" t="inlineStr">
        <is>
          <t>—</t>
        </is>
      </c>
      <c r="G34" s="20" t="inlineStr">
        <is>
          <t>—</t>
        </is>
      </c>
      <c r="H34" s="37" t="inlineStr"/>
      <c r="I34" s="33" t="inlineStr">
        <is>
          <t>Seed belum ada</t>
        </is>
      </c>
    </row>
    <row r="35">
      <c r="B35" s="18" t="n">
        <v>2</v>
      </c>
      <c r="C35" s="18" t="inlineStr">
        <is>
          <t>02/2024</t>
        </is>
      </c>
      <c r="D35" s="19" t="n">
        <v>122</v>
      </c>
      <c r="E35" s="21">
        <f>$D$34</f>
        <v/>
      </c>
      <c r="F35" s="21">
        <f>$D$34</f>
        <v/>
      </c>
      <c r="G35" s="21">
        <f>$D$34</f>
        <v/>
      </c>
      <c r="H35" s="37" t="inlineStr"/>
      <c r="I35" s="33" t="inlineStr">
        <is>
          <t>Seed: F(2) = A(1) = 118 untuk semua α</t>
        </is>
      </c>
    </row>
    <row r="36">
      <c r="B36" s="18" t="n">
        <v>3</v>
      </c>
      <c r="C36" s="18" t="inlineStr">
        <is>
          <t>03/2024</t>
        </is>
      </c>
      <c r="D36" s="19" t="n">
        <v>126</v>
      </c>
      <c r="E36" s="21">
        <f>E35+$D$32*(D35-E35)</f>
        <v/>
      </c>
      <c r="F36" s="21">
        <f>F35+$F$32*(D35-F35)</f>
        <v/>
      </c>
      <c r="G36" s="21">
        <f>G35+$H$32*(D35-G35)</f>
        <v/>
      </c>
      <c r="H36" s="37" t="inlineStr"/>
      <c r="I36" s="33" t="inlineStr"/>
    </row>
    <row r="37">
      <c r="B37" s="18" t="n">
        <v>4</v>
      </c>
      <c r="C37" s="18" t="inlineStr">
        <is>
          <t>04/2024</t>
        </is>
      </c>
      <c r="D37" s="19" t="n">
        <v>124</v>
      </c>
      <c r="E37" s="21">
        <f>E36+$D$32*(D36-E36)</f>
        <v/>
      </c>
      <c r="F37" s="21">
        <f>F36+$F$32*(D36-F36)</f>
        <v/>
      </c>
      <c r="G37" s="21">
        <f>G36+$H$32*(D36-G36)</f>
        <v/>
      </c>
      <c r="H37" s="37" t="inlineStr"/>
      <c r="I37" s="33" t="inlineStr"/>
    </row>
    <row r="38">
      <c r="B38" s="18" t="n">
        <v>5</v>
      </c>
      <c r="C38" s="18" t="inlineStr">
        <is>
          <t>05/2024</t>
        </is>
      </c>
      <c r="D38" s="19" t="n">
        <v>128</v>
      </c>
      <c r="E38" s="21">
        <f>E37+$D$32*(D37-E37)</f>
        <v/>
      </c>
      <c r="F38" s="21">
        <f>F37+$F$32*(D37-F37)</f>
        <v/>
      </c>
      <c r="G38" s="21">
        <f>G37+$H$32*(D37-G37)</f>
        <v/>
      </c>
      <c r="H38" s="37" t="inlineStr"/>
      <c r="I38" s="33" t="inlineStr">
        <is>
          <t>α kecil → ramalan berubah lambat (halus)</t>
        </is>
      </c>
    </row>
    <row r="39">
      <c r="B39" s="18" t="n">
        <v>6</v>
      </c>
      <c r="C39" s="18" t="inlineStr">
        <is>
          <t>06/2024</t>
        </is>
      </c>
      <c r="D39" s="19" t="n">
        <v>142</v>
      </c>
      <c r="E39" s="21">
        <f>E38+$D$32*(D38-E38)</f>
        <v/>
      </c>
      <c r="F39" s="21">
        <f>F38+$F$32*(D38-F38)</f>
        <v/>
      </c>
      <c r="G39" s="21">
        <f>G38+$H$32*(D38-G38)</f>
        <v/>
      </c>
      <c r="H39" s="37" t="inlineStr"/>
      <c r="I39" s="33" t="inlineStr"/>
    </row>
    <row r="40">
      <c r="B40" s="18" t="n">
        <v>7</v>
      </c>
      <c r="C40" s="18" t="inlineStr">
        <is>
          <t>07/2024</t>
        </is>
      </c>
      <c r="D40" s="19" t="n">
        <v>135</v>
      </c>
      <c r="E40" s="21">
        <f>E39+$D$32*(D39-E39)</f>
        <v/>
      </c>
      <c r="F40" s="21">
        <f>F39+$F$32*(D39-F39)</f>
        <v/>
      </c>
      <c r="G40" s="21">
        <f>G39+$H$32*(D39-G39)</f>
        <v/>
      </c>
      <c r="H40" s="37" t="inlineStr"/>
      <c r="I40" s="33" t="inlineStr">
        <is>
          <t>α besar → ramalan cepat ikuti aktual</t>
        </is>
      </c>
    </row>
    <row r="41">
      <c r="B41" s="18" t="n">
        <v>8</v>
      </c>
      <c r="C41" s="18" t="inlineStr">
        <is>
          <t>08/2024</t>
        </is>
      </c>
      <c r="D41" s="19" t="n">
        <v>130</v>
      </c>
      <c r="E41" s="21">
        <f>E40+$D$32*(D40-E40)</f>
        <v/>
      </c>
      <c r="F41" s="21">
        <f>F40+$F$32*(D40-F40)</f>
        <v/>
      </c>
      <c r="G41" s="21">
        <f>G40+$H$32*(D40-G40)</f>
        <v/>
      </c>
      <c r="H41" s="37" t="inlineStr"/>
      <c r="I41" s="33" t="inlineStr"/>
    </row>
    <row r="42">
      <c r="B42" s="18" t="n">
        <v>9</v>
      </c>
      <c r="C42" s="18" t="inlineStr">
        <is>
          <t>09/2024</t>
        </is>
      </c>
      <c r="D42" s="19" t="n">
        <v>134</v>
      </c>
      <c r="E42" s="21">
        <f>E41+$D$32*(D41-E41)</f>
        <v/>
      </c>
      <c r="F42" s="21">
        <f>F41+$F$32*(D41-F41)</f>
        <v/>
      </c>
      <c r="G42" s="21">
        <f>G41+$H$32*(D41-G41)</f>
        <v/>
      </c>
      <c r="H42" s="37" t="inlineStr"/>
      <c r="I42" s="33" t="inlineStr"/>
    </row>
    <row r="43">
      <c r="B43" s="18" t="n">
        <v>10</v>
      </c>
      <c r="C43" s="18" t="inlineStr">
        <is>
          <t>10/2024</t>
        </is>
      </c>
      <c r="D43" s="19" t="n">
        <v>138</v>
      </c>
      <c r="E43" s="21">
        <f>E42+$D$32*(D42-E42)</f>
        <v/>
      </c>
      <c r="F43" s="21">
        <f>F42+$F$32*(D42-F42)</f>
        <v/>
      </c>
      <c r="G43" s="21">
        <f>G42+$H$32*(D42-G42)</f>
        <v/>
      </c>
      <c r="H43" s="37" t="inlineStr"/>
      <c r="I43" s="33" t="inlineStr"/>
    </row>
    <row r="44">
      <c r="B44" s="18" t="n">
        <v>11</v>
      </c>
      <c r="C44" s="18" t="inlineStr">
        <is>
          <t>11/2024</t>
        </is>
      </c>
      <c r="D44" s="19" t="n">
        <v>145</v>
      </c>
      <c r="E44" s="21">
        <f>E43+$D$32*(D43-E43)</f>
        <v/>
      </c>
      <c r="F44" s="21">
        <f>F43+$F$32*(D43-F43)</f>
        <v/>
      </c>
      <c r="G44" s="21">
        <f>G43+$H$32*(D43-G43)</f>
        <v/>
      </c>
      <c r="H44" s="37" t="inlineStr"/>
      <c r="I44" s="33" t="inlineStr"/>
    </row>
    <row r="45">
      <c r="B45" s="18" t="n">
        <v>12</v>
      </c>
      <c r="C45" s="18" t="inlineStr">
        <is>
          <t>12/2024</t>
        </is>
      </c>
      <c r="D45" s="19" t="n">
        <v>168</v>
      </c>
      <c r="E45" s="21">
        <f>E44+$D$32*(D44-E44)</f>
        <v/>
      </c>
      <c r="F45" s="21">
        <f>F44+$F$32*(D44-F44)</f>
        <v/>
      </c>
      <c r="G45" s="21">
        <f>G44+$H$32*(D44-G44)</f>
        <v/>
      </c>
      <c r="H45" s="37" t="inlineStr"/>
      <c r="I45" s="33" t="inlineStr"/>
    </row>
    <row r="47" ht="22" customHeight="1">
      <c r="B47" s="8" t="inlineStr">
        <is>
          <t>D. LINEAR TREND — regresi ŷ = b₀ + b₁·t  (kuadrat terkecil)</t>
        </is>
      </c>
    </row>
    <row r="48">
      <c r="B48" s="22" t="inlineStr">
        <is>
          <t>Slope b₁ = Σ(t−t̄)(A−Ā) / Σ(t−t̄)² ;   Intercept b₀ = Ā − b₁·t̄.   Hitung kolom bantu lalu jumlahkan.</t>
        </is>
      </c>
    </row>
    <row r="49" ht="22" customHeight="1">
      <c r="B49" s="8" t="inlineStr">
        <is>
          <t>t</t>
        </is>
      </c>
      <c r="C49" s="8" t="inlineStr">
        <is>
          <t>t−t̄</t>
        </is>
      </c>
      <c r="D49" s="8" t="inlineStr">
        <is>
          <t>A(t)</t>
        </is>
      </c>
      <c r="E49" s="8" t="inlineStr">
        <is>
          <t>A−Ā</t>
        </is>
      </c>
      <c r="F49" s="8" t="inlineStr">
        <is>
          <t>(t−t̄)(A−Ā)</t>
        </is>
      </c>
      <c r="G49" s="8" t="inlineStr">
        <is>
          <t>(t−t̄)²</t>
        </is>
      </c>
      <c r="H49" s="8" t="inlineStr">
        <is>
          <t>ŷ = b₀+b₁·t</t>
        </is>
      </c>
      <c r="I49" s="8" t="inlineStr"/>
    </row>
    <row r="50">
      <c r="B50" s="18" t="n">
        <v>1</v>
      </c>
      <c r="C50" s="38">
        <f>B50-12.5</f>
        <v/>
      </c>
      <c r="D50" s="19" t="n">
        <v>118</v>
      </c>
      <c r="E50" s="38">
        <f>D50-AVERAGE($D$50:$D$73)</f>
        <v/>
      </c>
      <c r="F50" s="38">
        <f>C50*E50</f>
        <v/>
      </c>
      <c r="G50" s="38">
        <f>C50^2</f>
        <v/>
      </c>
      <c r="H50" s="21">
        <f>$G$77+$G$76*B50</f>
        <v/>
      </c>
      <c r="I50" s="33" t="inlineStr"/>
    </row>
    <row r="51">
      <c r="B51" s="18" t="n">
        <v>2</v>
      </c>
      <c r="C51" s="38">
        <f>B51-12.5</f>
        <v/>
      </c>
      <c r="D51" s="19" t="n">
        <v>122</v>
      </c>
      <c r="E51" s="38">
        <f>D51-AVERAGE($D$50:$D$73)</f>
        <v/>
      </c>
      <c r="F51" s="38">
        <f>C51*E51</f>
        <v/>
      </c>
      <c r="G51" s="38">
        <f>C51^2</f>
        <v/>
      </c>
      <c r="H51" s="21">
        <f>$G$77+$G$76*B51</f>
        <v/>
      </c>
      <c r="I51" s="33" t="inlineStr"/>
    </row>
    <row r="52">
      <c r="B52" s="18" t="n">
        <v>3</v>
      </c>
      <c r="C52" s="38">
        <f>B52-12.5</f>
        <v/>
      </c>
      <c r="D52" s="19" t="n">
        <v>126</v>
      </c>
      <c r="E52" s="38">
        <f>D52-AVERAGE($D$50:$D$73)</f>
        <v/>
      </c>
      <c r="F52" s="38">
        <f>C52*E52</f>
        <v/>
      </c>
      <c r="G52" s="38">
        <f>C52^2</f>
        <v/>
      </c>
      <c r="H52" s="21">
        <f>$G$77+$G$76*B52</f>
        <v/>
      </c>
      <c r="I52" s="33" t="inlineStr"/>
    </row>
    <row r="53">
      <c r="B53" s="18" t="n">
        <v>4</v>
      </c>
      <c r="C53" s="38">
        <f>B53-12.5</f>
        <v/>
      </c>
      <c r="D53" s="19" t="n">
        <v>124</v>
      </c>
      <c r="E53" s="38">
        <f>D53-AVERAGE($D$50:$D$73)</f>
        <v/>
      </c>
      <c r="F53" s="38">
        <f>C53*E53</f>
        <v/>
      </c>
      <c r="G53" s="38">
        <f>C53^2</f>
        <v/>
      </c>
      <c r="H53" s="21">
        <f>$G$77+$G$76*B53</f>
        <v/>
      </c>
      <c r="I53" s="33" t="inlineStr"/>
    </row>
    <row r="54">
      <c r="B54" s="18" t="n">
        <v>5</v>
      </c>
      <c r="C54" s="38">
        <f>B54-12.5</f>
        <v/>
      </c>
      <c r="D54" s="19" t="n">
        <v>128</v>
      </c>
      <c r="E54" s="38">
        <f>D54-AVERAGE($D$50:$D$73)</f>
        <v/>
      </c>
      <c r="F54" s="38">
        <f>C54*E54</f>
        <v/>
      </c>
      <c r="G54" s="38">
        <f>C54^2</f>
        <v/>
      </c>
      <c r="H54" s="21">
        <f>$G$77+$G$76*B54</f>
        <v/>
      </c>
      <c r="I54" s="33" t="inlineStr"/>
    </row>
    <row r="55">
      <c r="B55" s="18" t="n">
        <v>6</v>
      </c>
      <c r="C55" s="38">
        <f>B55-12.5</f>
        <v/>
      </c>
      <c r="D55" s="19" t="n">
        <v>142</v>
      </c>
      <c r="E55" s="38">
        <f>D55-AVERAGE($D$50:$D$73)</f>
        <v/>
      </c>
      <c r="F55" s="38">
        <f>C55*E55</f>
        <v/>
      </c>
      <c r="G55" s="38">
        <f>C55^2</f>
        <v/>
      </c>
      <c r="H55" s="21">
        <f>$G$77+$G$76*B55</f>
        <v/>
      </c>
      <c r="I55" s="33" t="inlineStr"/>
    </row>
    <row r="56">
      <c r="B56" s="18" t="n">
        <v>7</v>
      </c>
      <c r="C56" s="38">
        <f>B56-12.5</f>
        <v/>
      </c>
      <c r="D56" s="19" t="n">
        <v>135</v>
      </c>
      <c r="E56" s="38">
        <f>D56-AVERAGE($D$50:$D$73)</f>
        <v/>
      </c>
      <c r="F56" s="38">
        <f>C56*E56</f>
        <v/>
      </c>
      <c r="G56" s="38">
        <f>C56^2</f>
        <v/>
      </c>
      <c r="H56" s="21">
        <f>$G$77+$G$76*B56</f>
        <v/>
      </c>
      <c r="I56" s="33" t="inlineStr"/>
    </row>
    <row r="57">
      <c r="B57" s="18" t="n">
        <v>8</v>
      </c>
      <c r="C57" s="38">
        <f>B57-12.5</f>
        <v/>
      </c>
      <c r="D57" s="19" t="n">
        <v>130</v>
      </c>
      <c r="E57" s="38">
        <f>D57-AVERAGE($D$50:$D$73)</f>
        <v/>
      </c>
      <c r="F57" s="38">
        <f>C57*E57</f>
        <v/>
      </c>
      <c r="G57" s="38">
        <f>C57^2</f>
        <v/>
      </c>
      <c r="H57" s="21">
        <f>$G$77+$G$76*B57</f>
        <v/>
      </c>
      <c r="I57" s="33" t="inlineStr"/>
    </row>
    <row r="58">
      <c r="B58" s="18" t="n">
        <v>9</v>
      </c>
      <c r="C58" s="38">
        <f>B58-12.5</f>
        <v/>
      </c>
      <c r="D58" s="19" t="n">
        <v>134</v>
      </c>
      <c r="E58" s="38">
        <f>D58-AVERAGE($D$50:$D$73)</f>
        <v/>
      </c>
      <c r="F58" s="38">
        <f>C58*E58</f>
        <v/>
      </c>
      <c r="G58" s="38">
        <f>C58^2</f>
        <v/>
      </c>
      <c r="H58" s="21">
        <f>$G$77+$G$76*B58</f>
        <v/>
      </c>
      <c r="I58" s="33" t="inlineStr"/>
    </row>
    <row r="59">
      <c r="B59" s="18" t="n">
        <v>10</v>
      </c>
      <c r="C59" s="38">
        <f>B59-12.5</f>
        <v/>
      </c>
      <c r="D59" s="19" t="n">
        <v>138</v>
      </c>
      <c r="E59" s="38">
        <f>D59-AVERAGE($D$50:$D$73)</f>
        <v/>
      </c>
      <c r="F59" s="38">
        <f>C59*E59</f>
        <v/>
      </c>
      <c r="G59" s="38">
        <f>C59^2</f>
        <v/>
      </c>
      <c r="H59" s="21">
        <f>$G$77+$G$76*B59</f>
        <v/>
      </c>
      <c r="I59" s="33" t="inlineStr"/>
    </row>
    <row r="60">
      <c r="B60" s="18" t="n">
        <v>11</v>
      </c>
      <c r="C60" s="38">
        <f>B60-12.5</f>
        <v/>
      </c>
      <c r="D60" s="19" t="n">
        <v>145</v>
      </c>
      <c r="E60" s="38">
        <f>D60-AVERAGE($D$50:$D$73)</f>
        <v/>
      </c>
      <c r="F60" s="38">
        <f>C60*E60</f>
        <v/>
      </c>
      <c r="G60" s="38">
        <f>C60^2</f>
        <v/>
      </c>
      <c r="H60" s="21">
        <f>$G$77+$G$76*B60</f>
        <v/>
      </c>
      <c r="I60" s="33" t="inlineStr"/>
    </row>
    <row r="61">
      <c r="B61" s="18" t="n">
        <v>12</v>
      </c>
      <c r="C61" s="38">
        <f>B61-12.5</f>
        <v/>
      </c>
      <c r="D61" s="19" t="n">
        <v>168</v>
      </c>
      <c r="E61" s="38">
        <f>D61-AVERAGE($D$50:$D$73)</f>
        <v/>
      </c>
      <c r="F61" s="38">
        <f>C61*E61</f>
        <v/>
      </c>
      <c r="G61" s="38">
        <f>C61^2</f>
        <v/>
      </c>
      <c r="H61" s="21">
        <f>$G$77+$G$76*B61</f>
        <v/>
      </c>
      <c r="I61" s="33" t="inlineStr"/>
    </row>
    <row r="62">
      <c r="B62" s="18" t="n">
        <v>13</v>
      </c>
      <c r="C62" s="38">
        <f>B62-12.5</f>
        <v/>
      </c>
      <c r="D62" s="19" t="n">
        <v>132</v>
      </c>
      <c r="E62" s="38">
        <f>D62-AVERAGE($D$50:$D$73)</f>
        <v/>
      </c>
      <c r="F62" s="38">
        <f>C62*E62</f>
        <v/>
      </c>
      <c r="G62" s="38">
        <f>C62^2</f>
        <v/>
      </c>
      <c r="H62" s="21">
        <f>$G$77+$G$76*B62</f>
        <v/>
      </c>
      <c r="I62" s="33" t="inlineStr"/>
    </row>
    <row r="63">
      <c r="B63" s="18" t="n">
        <v>14</v>
      </c>
      <c r="C63" s="38">
        <f>B63-12.5</f>
        <v/>
      </c>
      <c r="D63" s="19" t="n">
        <v>140</v>
      </c>
      <c r="E63" s="38">
        <f>D63-AVERAGE($D$50:$D$73)</f>
        <v/>
      </c>
      <c r="F63" s="38">
        <f>C63*E63</f>
        <v/>
      </c>
      <c r="G63" s="38">
        <f>C63^2</f>
        <v/>
      </c>
      <c r="H63" s="21">
        <f>$G$77+$G$76*B63</f>
        <v/>
      </c>
      <c r="I63" s="33" t="inlineStr"/>
    </row>
    <row r="64">
      <c r="B64" s="18" t="n">
        <v>15</v>
      </c>
      <c r="C64" s="38">
        <f>B64-12.5</f>
        <v/>
      </c>
      <c r="D64" s="19" t="n">
        <v>146</v>
      </c>
      <c r="E64" s="38">
        <f>D64-AVERAGE($D$50:$D$73)</f>
        <v/>
      </c>
      <c r="F64" s="38">
        <f>C64*E64</f>
        <v/>
      </c>
      <c r="G64" s="38">
        <f>C64^2</f>
        <v/>
      </c>
      <c r="H64" s="21">
        <f>$G$77+$G$76*B64</f>
        <v/>
      </c>
      <c r="I64" s="33" t="inlineStr"/>
    </row>
    <row r="65">
      <c r="B65" s="18" t="n">
        <v>16</v>
      </c>
      <c r="C65" s="38">
        <f>B65-12.5</f>
        <v/>
      </c>
      <c r="D65" s="19" t="n">
        <v>144</v>
      </c>
      <c r="E65" s="38">
        <f>D65-AVERAGE($D$50:$D$73)</f>
        <v/>
      </c>
      <c r="F65" s="38">
        <f>C65*E65</f>
        <v/>
      </c>
      <c r="G65" s="38">
        <f>C65^2</f>
        <v/>
      </c>
      <c r="H65" s="21">
        <f>$G$77+$G$76*B65</f>
        <v/>
      </c>
      <c r="I65" s="33" t="inlineStr"/>
    </row>
    <row r="66">
      <c r="B66" s="18" t="n">
        <v>17</v>
      </c>
      <c r="C66" s="38">
        <f>B66-12.5</f>
        <v/>
      </c>
      <c r="D66" s="19" t="n">
        <v>150</v>
      </c>
      <c r="E66" s="38">
        <f>D66-AVERAGE($D$50:$D$73)</f>
        <v/>
      </c>
      <c r="F66" s="38">
        <f>C66*E66</f>
        <v/>
      </c>
      <c r="G66" s="38">
        <f>C66^2</f>
        <v/>
      </c>
      <c r="H66" s="21">
        <f>$G$77+$G$76*B66</f>
        <v/>
      </c>
      <c r="I66" s="33" t="inlineStr"/>
    </row>
    <row r="67">
      <c r="B67" s="18" t="n">
        <v>18</v>
      </c>
      <c r="C67" s="38">
        <f>B67-12.5</f>
        <v/>
      </c>
      <c r="D67" s="19" t="n">
        <v>168</v>
      </c>
      <c r="E67" s="38">
        <f>D67-AVERAGE($D$50:$D$73)</f>
        <v/>
      </c>
      <c r="F67" s="38">
        <f>C67*E67</f>
        <v/>
      </c>
      <c r="G67" s="38">
        <f>C67^2</f>
        <v/>
      </c>
      <c r="H67" s="21">
        <f>$G$77+$G$76*B67</f>
        <v/>
      </c>
      <c r="I67" s="33" t="inlineStr"/>
    </row>
    <row r="68">
      <c r="B68" s="18" t="n">
        <v>19</v>
      </c>
      <c r="C68" s="38">
        <f>B68-12.5</f>
        <v/>
      </c>
      <c r="D68" s="19" t="n">
        <v>158</v>
      </c>
      <c r="E68" s="38">
        <f>D68-AVERAGE($D$50:$D$73)</f>
        <v/>
      </c>
      <c r="F68" s="38">
        <f>C68*E68</f>
        <v/>
      </c>
      <c r="G68" s="38">
        <f>C68^2</f>
        <v/>
      </c>
      <c r="H68" s="21">
        <f>$G$77+$G$76*B68</f>
        <v/>
      </c>
      <c r="I68" s="33" t="inlineStr"/>
    </row>
    <row r="69">
      <c r="B69" s="18" t="n">
        <v>20</v>
      </c>
      <c r="C69" s="38">
        <f>B69-12.5</f>
        <v/>
      </c>
      <c r="D69" s="19" t="n">
        <v>152</v>
      </c>
      <c r="E69" s="38">
        <f>D69-AVERAGE($D$50:$D$73)</f>
        <v/>
      </c>
      <c r="F69" s="38">
        <f>C69*E69</f>
        <v/>
      </c>
      <c r="G69" s="38">
        <f>C69^2</f>
        <v/>
      </c>
      <c r="H69" s="21">
        <f>$G$77+$G$76*B69</f>
        <v/>
      </c>
      <c r="I69" s="33" t="inlineStr"/>
    </row>
    <row r="70">
      <c r="B70" s="18" t="n">
        <v>21</v>
      </c>
      <c r="C70" s="38">
        <f>B70-12.5</f>
        <v/>
      </c>
      <c r="D70" s="19" t="n">
        <v>156</v>
      </c>
      <c r="E70" s="38">
        <f>D70-AVERAGE($D$50:$D$73)</f>
        <v/>
      </c>
      <c r="F70" s="38">
        <f>C70*E70</f>
        <v/>
      </c>
      <c r="G70" s="38">
        <f>C70^2</f>
        <v/>
      </c>
      <c r="H70" s="21">
        <f>$G$77+$G$76*B70</f>
        <v/>
      </c>
      <c r="I70" s="33" t="inlineStr"/>
    </row>
    <row r="71">
      <c r="B71" s="18" t="n">
        <v>22</v>
      </c>
      <c r="C71" s="38">
        <f>B71-12.5</f>
        <v/>
      </c>
      <c r="D71" s="19" t="n">
        <v>162</v>
      </c>
      <c r="E71" s="38">
        <f>D71-AVERAGE($D$50:$D$73)</f>
        <v/>
      </c>
      <c r="F71" s="38">
        <f>C71*E71</f>
        <v/>
      </c>
      <c r="G71" s="38">
        <f>C71^2</f>
        <v/>
      </c>
      <c r="H71" s="21">
        <f>$G$77+$G$76*B71</f>
        <v/>
      </c>
      <c r="I71" s="33" t="inlineStr"/>
    </row>
    <row r="72">
      <c r="B72" s="18" t="n">
        <v>23</v>
      </c>
      <c r="C72" s="38">
        <f>B72-12.5</f>
        <v/>
      </c>
      <c r="D72" s="19" t="n">
        <v>172</v>
      </c>
      <c r="E72" s="38">
        <f>D72-AVERAGE($D$50:$D$73)</f>
        <v/>
      </c>
      <c r="F72" s="38">
        <f>C72*E72</f>
        <v/>
      </c>
      <c r="G72" s="38">
        <f>C72^2</f>
        <v/>
      </c>
      <c r="H72" s="21">
        <f>$G$77+$G$76*B72</f>
        <v/>
      </c>
      <c r="I72" s="33" t="inlineStr"/>
    </row>
    <row r="73">
      <c r="B73" s="18" t="n">
        <v>24</v>
      </c>
      <c r="C73" s="38">
        <f>B73-12.5</f>
        <v/>
      </c>
      <c r="D73" s="19" t="n">
        <v>198</v>
      </c>
      <c r="E73" s="38">
        <f>D73-AVERAGE($D$50:$D$73)</f>
        <v/>
      </c>
      <c r="F73" s="38">
        <f>C73*E73</f>
        <v/>
      </c>
      <c r="G73" s="38">
        <f>C73^2</f>
        <v/>
      </c>
      <c r="H73" s="21">
        <f>$G$77+$G$76*B73</f>
        <v/>
      </c>
      <c r="I73" s="33" t="inlineStr"/>
    </row>
    <row r="74">
      <c r="B74" s="39" t="inlineStr">
        <is>
          <t>Σ</t>
        </is>
      </c>
      <c r="C74" s="32">
        <f>SUM(C50:C73)</f>
        <v/>
      </c>
      <c r="D74" s="40">
        <f>SUM(D50:D73)</f>
        <v/>
      </c>
      <c r="E74" s="32">
        <f>SUM(E50:E73)</f>
        <v/>
      </c>
      <c r="F74" s="32">
        <f>SUM(F50:F73)</f>
        <v/>
      </c>
      <c r="G74" s="32">
        <f>SUM(G50:G73)</f>
        <v/>
      </c>
      <c r="H74" s="41" t="inlineStr"/>
      <c r="I74" s="42" t="inlineStr">
        <is>
          <t>Catatan: kolom (t−t̄) dan (A−Ā) harus berjumlah nol.</t>
        </is>
      </c>
    </row>
    <row r="76">
      <c r="B76" s="9" t="inlineStr">
        <is>
          <t>Hasil regresi:</t>
        </is>
      </c>
      <c r="C76" s="29" t="n"/>
      <c r="D76" s="16" t="inlineStr">
        <is>
          <t>slope b₁ = Σ(t−t̄)(A−Ā) / Σ(t−t̄)² =</t>
        </is>
      </c>
      <c r="E76" s="28" t="n"/>
      <c r="F76" s="29" t="n"/>
      <c r="G76" s="43">
        <f>F74/G74</f>
        <v/>
      </c>
      <c r="H76" s="36">
        <f>SLOPE cek:</f>
        <v/>
      </c>
      <c r="I76" s="44">
        <f>SLOPE(D50:D73,B50:B73)</f>
        <v/>
      </c>
    </row>
    <row r="77">
      <c r="B77" s="5" t="inlineStr"/>
      <c r="D77" s="16" t="inlineStr">
        <is>
          <t>intercept b₀ = Ā − b₁·t̄ =</t>
        </is>
      </c>
      <c r="E77" s="28" t="n"/>
      <c r="F77" s="29" t="n"/>
      <c r="G77" s="43">
        <f>AVERAGE(D50:D73) - G76*12.5</f>
        <v/>
      </c>
      <c r="H77" s="36">
        <f>INTERCEPT cek:</f>
        <v/>
      </c>
      <c r="I77" s="44">
        <f>INTERCEPT(D50:D73,B50:B73)</f>
        <v/>
      </c>
    </row>
    <row r="78">
      <c r="B78" s="9" t="inlineStr">
        <is>
          <t>Persamaan tren:</t>
        </is>
      </c>
      <c r="C78" s="29" t="n"/>
      <c r="D78" s="16" t="inlineStr">
        <is>
          <t>ŷ = b₀ + b₁·t  →</t>
        </is>
      </c>
      <c r="E78" s="28" t="n"/>
      <c r="F78" s="29" t="n"/>
      <c r="G78" s="27">
        <f>"ŷ = "&amp;TEXT(G77,"0.0")&amp;" + "&amp;TEXT(G76,"0.0")&amp;"·t"</f>
        <v/>
      </c>
      <c r="H78" s="28" t="n"/>
      <c r="I78" s="29" t="n"/>
    </row>
  </sheetData>
  <mergeCells count="16">
    <mergeCell ref="B18:I18"/>
    <mergeCell ref="B30:I30"/>
    <mergeCell ref="B48:I48"/>
    <mergeCell ref="D76:F76"/>
    <mergeCell ref="B78:C78"/>
    <mergeCell ref="B6:I6"/>
    <mergeCell ref="B47:I47"/>
    <mergeCell ref="B2:I2"/>
    <mergeCell ref="B76:C76"/>
    <mergeCell ref="B3:I3"/>
    <mergeCell ref="B5:I5"/>
    <mergeCell ref="G78:I78"/>
    <mergeCell ref="B31:I31"/>
    <mergeCell ref="D78:F78"/>
    <mergeCell ref="D77:F77"/>
    <mergeCell ref="B17:I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I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5" customWidth="1" min="3" max="3"/>
    <col width="13" customWidth="1" min="4" max="4"/>
    <col width="14" customWidth="1" min="5" max="5"/>
    <col width="14" customWidth="1" min="6" max="6"/>
    <col width="14" customWidth="1" min="7" max="7"/>
    <col width="50" customWidth="1" min="8" max="8"/>
  </cols>
  <sheetData>
    <row r="2" ht="28" customHeight="1">
      <c r="B2" s="1" t="inlineStr">
        <is>
          <t>FORECAST.ETS — EXPONENTIAL SMOOTHING OTOMATIS EXCEL</t>
        </is>
      </c>
    </row>
    <row r="3">
      <c r="B3" s="2">
        <f>FORECAST.ETS(target, values, timeline, seasonality, data_completion, aggregation) — tangkap trend + pola musiman sekaligus</f>
        <v/>
      </c>
    </row>
    <row r="5">
      <c r="B5" s="12" t="inlineStr">
        <is>
          <t>Parameter:</t>
        </is>
      </c>
      <c r="C5" s="29" t="n"/>
      <c r="D5" s="16" t="inlineStr">
        <is>
          <t>Seasonality:</t>
        </is>
      </c>
      <c r="E5" s="45" t="n">
        <v>12</v>
      </c>
      <c r="F5" s="33" t="inlineStr">
        <is>
          <t>(0=otomatis, 12=bulanan tahunan)</t>
        </is>
      </c>
      <c r="G5" s="28" t="n"/>
      <c r="H5" s="29" t="n"/>
    </row>
    <row r="7" ht="24" customHeight="1">
      <c r="B7" s="8" t="inlineStr">
        <is>
          <t>Bulan</t>
        </is>
      </c>
      <c r="C7" s="8" t="inlineStr">
        <is>
          <t>t</t>
        </is>
      </c>
      <c r="D7" s="8" t="inlineStr">
        <is>
          <t>Aktual</t>
        </is>
      </c>
      <c r="E7" s="8" t="inlineStr">
        <is>
          <t>ETS Ramalan</t>
        </is>
      </c>
      <c r="F7" s="8" t="inlineStr">
        <is>
          <t>|Error|</t>
        </is>
      </c>
      <c r="G7" s="8" t="inlineStr">
        <is>
          <t>% Error</t>
        </is>
      </c>
      <c r="H7" s="8" t="inlineStr">
        <is>
          <t>MAPE kumulatif</t>
        </is>
      </c>
      <c r="I7" s="8" t="inlineStr">
        <is>
          <t>Catatan</t>
        </is>
      </c>
    </row>
    <row r="8">
      <c r="B8" s="18" t="inlineStr">
        <is>
          <t>01/2024</t>
        </is>
      </c>
      <c r="C8" s="18" t="n">
        <v>1</v>
      </c>
      <c r="D8" s="19" t="n">
        <v>118</v>
      </c>
      <c r="E8" s="20" t="inlineStr">
        <is>
          <t>—</t>
        </is>
      </c>
      <c r="F8" s="20" t="inlineStr">
        <is>
          <t>—</t>
        </is>
      </c>
      <c r="G8" s="20" t="inlineStr">
        <is>
          <t>—</t>
        </is>
      </c>
      <c r="H8" s="20" t="inlineStr">
        <is>
          <t>—</t>
        </is>
      </c>
      <c r="I8" s="33" t="inlineStr">
        <is>
          <t>ETS butuh ≥ 1 siklus (12 bln) untuk deteksi musiman</t>
        </is>
      </c>
    </row>
    <row r="9">
      <c r="B9" s="18" t="inlineStr">
        <is>
          <t>02/2024</t>
        </is>
      </c>
      <c r="C9" s="18" t="n">
        <v>2</v>
      </c>
      <c r="D9" s="19" t="n">
        <v>122</v>
      </c>
      <c r="E9" s="20" t="inlineStr">
        <is>
          <t>—</t>
        </is>
      </c>
      <c r="F9" s="20" t="inlineStr">
        <is>
          <t>—</t>
        </is>
      </c>
      <c r="G9" s="20" t="inlineStr">
        <is>
          <t>—</t>
        </is>
      </c>
      <c r="H9" s="20" t="inlineStr">
        <is>
          <t>—</t>
        </is>
      </c>
      <c r="I9" s="33" t="inlineStr">
        <is>
          <t>ETS butuh ≥ 1 siklus (12 bln) untuk deteksi musiman</t>
        </is>
      </c>
    </row>
    <row r="10">
      <c r="B10" s="18" t="inlineStr">
        <is>
          <t>03/2024</t>
        </is>
      </c>
      <c r="C10" s="18" t="n">
        <v>3</v>
      </c>
      <c r="D10" s="19" t="n">
        <v>126</v>
      </c>
      <c r="E10" s="20" t="inlineStr">
        <is>
          <t>—</t>
        </is>
      </c>
      <c r="F10" s="20" t="inlineStr">
        <is>
          <t>—</t>
        </is>
      </c>
      <c r="G10" s="20" t="inlineStr">
        <is>
          <t>—</t>
        </is>
      </c>
      <c r="H10" s="20" t="inlineStr">
        <is>
          <t>—</t>
        </is>
      </c>
      <c r="I10" s="33" t="inlineStr">
        <is>
          <t>ETS butuh ≥ 1 siklus (12 bln) untuk deteksi musiman</t>
        </is>
      </c>
    </row>
    <row r="11">
      <c r="B11" s="18" t="inlineStr">
        <is>
          <t>04/2024</t>
        </is>
      </c>
      <c r="C11" s="18" t="n">
        <v>4</v>
      </c>
      <c r="D11" s="19" t="n">
        <v>124</v>
      </c>
      <c r="E11" s="20" t="inlineStr">
        <is>
          <t>—</t>
        </is>
      </c>
      <c r="F11" s="20" t="inlineStr">
        <is>
          <t>—</t>
        </is>
      </c>
      <c r="G11" s="20" t="inlineStr">
        <is>
          <t>—</t>
        </is>
      </c>
      <c r="H11" s="20" t="inlineStr">
        <is>
          <t>—</t>
        </is>
      </c>
      <c r="I11" s="33" t="inlineStr">
        <is>
          <t>ETS butuh ≥ 1 siklus (12 bln) untuk deteksi musiman</t>
        </is>
      </c>
    </row>
    <row r="12">
      <c r="B12" s="18" t="inlineStr">
        <is>
          <t>05/2024</t>
        </is>
      </c>
      <c r="C12" s="18" t="n">
        <v>5</v>
      </c>
      <c r="D12" s="19" t="n">
        <v>128</v>
      </c>
      <c r="E12" s="20" t="inlineStr">
        <is>
          <t>—</t>
        </is>
      </c>
      <c r="F12" s="20" t="inlineStr">
        <is>
          <t>—</t>
        </is>
      </c>
      <c r="G12" s="20" t="inlineStr">
        <is>
          <t>—</t>
        </is>
      </c>
      <c r="H12" s="20" t="inlineStr">
        <is>
          <t>—</t>
        </is>
      </c>
      <c r="I12" s="33" t="inlineStr">
        <is>
          <t>ETS butuh ≥ 1 siklus (12 bln) untuk deteksi musiman</t>
        </is>
      </c>
    </row>
    <row r="13">
      <c r="B13" s="18" t="inlineStr">
        <is>
          <t>06/2024</t>
        </is>
      </c>
      <c r="C13" s="18" t="n">
        <v>6</v>
      </c>
      <c r="D13" s="19" t="n">
        <v>142</v>
      </c>
      <c r="E13" s="20" t="inlineStr">
        <is>
          <t>—</t>
        </is>
      </c>
      <c r="F13" s="20" t="inlineStr">
        <is>
          <t>—</t>
        </is>
      </c>
      <c r="G13" s="20" t="inlineStr">
        <is>
          <t>—</t>
        </is>
      </c>
      <c r="H13" s="20" t="inlineStr">
        <is>
          <t>—</t>
        </is>
      </c>
      <c r="I13" s="33" t="inlineStr">
        <is>
          <t>ETS butuh ≥ 1 siklus (12 bln) untuk deteksi musiman</t>
        </is>
      </c>
    </row>
    <row r="14">
      <c r="B14" s="18" t="inlineStr">
        <is>
          <t>07/2024</t>
        </is>
      </c>
      <c r="C14" s="18" t="n">
        <v>7</v>
      </c>
      <c r="D14" s="19" t="n">
        <v>135</v>
      </c>
      <c r="E14" s="20" t="inlineStr">
        <is>
          <t>—</t>
        </is>
      </c>
      <c r="F14" s="20" t="inlineStr">
        <is>
          <t>—</t>
        </is>
      </c>
      <c r="G14" s="20" t="inlineStr">
        <is>
          <t>—</t>
        </is>
      </c>
      <c r="H14" s="20" t="inlineStr">
        <is>
          <t>—</t>
        </is>
      </c>
      <c r="I14" s="33" t="inlineStr">
        <is>
          <t>ETS butuh ≥ 1 siklus (12 bln) untuk deteksi musiman</t>
        </is>
      </c>
    </row>
    <row r="15">
      <c r="B15" s="18" t="inlineStr">
        <is>
          <t>08/2024</t>
        </is>
      </c>
      <c r="C15" s="18" t="n">
        <v>8</v>
      </c>
      <c r="D15" s="19" t="n">
        <v>130</v>
      </c>
      <c r="E15" s="20" t="inlineStr">
        <is>
          <t>—</t>
        </is>
      </c>
      <c r="F15" s="20" t="inlineStr">
        <is>
          <t>—</t>
        </is>
      </c>
      <c r="G15" s="20" t="inlineStr">
        <is>
          <t>—</t>
        </is>
      </c>
      <c r="H15" s="20" t="inlineStr">
        <is>
          <t>—</t>
        </is>
      </c>
      <c r="I15" s="33" t="inlineStr">
        <is>
          <t>ETS butuh ≥ 1 siklus (12 bln) untuk deteksi musiman</t>
        </is>
      </c>
    </row>
    <row r="16">
      <c r="B16" s="18" t="inlineStr">
        <is>
          <t>09/2024</t>
        </is>
      </c>
      <c r="C16" s="18" t="n">
        <v>9</v>
      </c>
      <c r="D16" s="19" t="n">
        <v>134</v>
      </c>
      <c r="E16" s="20" t="inlineStr">
        <is>
          <t>—</t>
        </is>
      </c>
      <c r="F16" s="20" t="inlineStr">
        <is>
          <t>—</t>
        </is>
      </c>
      <c r="G16" s="20" t="inlineStr">
        <is>
          <t>—</t>
        </is>
      </c>
      <c r="H16" s="20" t="inlineStr">
        <is>
          <t>—</t>
        </is>
      </c>
      <c r="I16" s="33" t="inlineStr">
        <is>
          <t>ETS butuh ≥ 1 siklus (12 bln) untuk deteksi musiman</t>
        </is>
      </c>
    </row>
    <row r="17">
      <c r="B17" s="18" t="inlineStr">
        <is>
          <t>10/2024</t>
        </is>
      </c>
      <c r="C17" s="18" t="n">
        <v>10</v>
      </c>
      <c r="D17" s="19" t="n">
        <v>138</v>
      </c>
      <c r="E17" s="20" t="inlineStr">
        <is>
          <t>—</t>
        </is>
      </c>
      <c r="F17" s="20" t="inlineStr">
        <is>
          <t>—</t>
        </is>
      </c>
      <c r="G17" s="20" t="inlineStr">
        <is>
          <t>—</t>
        </is>
      </c>
      <c r="H17" s="20" t="inlineStr">
        <is>
          <t>—</t>
        </is>
      </c>
      <c r="I17" s="33" t="inlineStr">
        <is>
          <t>ETS butuh ≥ 1 siklus (12 bln) untuk deteksi musiman</t>
        </is>
      </c>
    </row>
    <row r="18">
      <c r="B18" s="18" t="inlineStr">
        <is>
          <t>11/2024</t>
        </is>
      </c>
      <c r="C18" s="18" t="n">
        <v>11</v>
      </c>
      <c r="D18" s="19" t="n">
        <v>145</v>
      </c>
      <c r="E18" s="20" t="inlineStr">
        <is>
          <t>—</t>
        </is>
      </c>
      <c r="F18" s="20" t="inlineStr">
        <is>
          <t>—</t>
        </is>
      </c>
      <c r="G18" s="20" t="inlineStr">
        <is>
          <t>—</t>
        </is>
      </c>
      <c r="H18" s="20" t="inlineStr">
        <is>
          <t>—</t>
        </is>
      </c>
      <c r="I18" s="33" t="inlineStr">
        <is>
          <t>ETS butuh ≥ 1 siklus (12 bln) untuk deteksi musiman</t>
        </is>
      </c>
    </row>
    <row r="19">
      <c r="B19" s="18" t="inlineStr">
        <is>
          <t>12/2024</t>
        </is>
      </c>
      <c r="C19" s="18" t="n">
        <v>12</v>
      </c>
      <c r="D19" s="19" t="n">
        <v>168</v>
      </c>
      <c r="E19" s="20" t="inlineStr">
        <is>
          <t>—</t>
        </is>
      </c>
      <c r="F19" s="20" t="inlineStr">
        <is>
          <t>—</t>
        </is>
      </c>
      <c r="G19" s="20" t="inlineStr">
        <is>
          <t>—</t>
        </is>
      </c>
      <c r="H19" s="20" t="inlineStr">
        <is>
          <t>—</t>
        </is>
      </c>
      <c r="I19" s="33" t="inlineStr">
        <is>
          <t>ETS butuh ≥ 1 siklus (12 bln) untuk deteksi musiman</t>
        </is>
      </c>
    </row>
    <row r="20">
      <c r="B20" s="18" t="inlineStr">
        <is>
          <t>01/2025</t>
        </is>
      </c>
      <c r="C20" s="18" t="n">
        <v>13</v>
      </c>
      <c r="D20" s="19" t="n">
        <v>132</v>
      </c>
      <c r="E20" s="21">
        <f>FORECAST.ETS(C20,$D$8:$D$31,$C$8:$C$31,$E$5,1,1)</f>
        <v/>
      </c>
      <c r="F20" s="38">
        <f>ABS(D20-E20)</f>
        <v/>
      </c>
      <c r="G20" s="46">
        <f>ABS((D20-E20)/D20)</f>
        <v/>
      </c>
      <c r="H20" s="46">
        <f>AVERAGE($G$20:G20)</f>
        <v/>
      </c>
      <c r="I20" s="33" t="inlineStr"/>
    </row>
    <row r="21">
      <c r="B21" s="18" t="inlineStr">
        <is>
          <t>02/2025</t>
        </is>
      </c>
      <c r="C21" s="18" t="n">
        <v>14</v>
      </c>
      <c r="D21" s="19" t="n">
        <v>140</v>
      </c>
      <c r="E21" s="21">
        <f>FORECAST.ETS(C21,$D$8:$D$31,$C$8:$C$31,$E$5,1,1)</f>
        <v/>
      </c>
      <c r="F21" s="38">
        <f>ABS(D21-E21)</f>
        <v/>
      </c>
      <c r="G21" s="46">
        <f>ABS((D21-E21)/D21)</f>
        <v/>
      </c>
      <c r="H21" s="46">
        <f>AVERAGE($G$20:G21)</f>
        <v/>
      </c>
      <c r="I21" s="33" t="inlineStr"/>
    </row>
    <row r="22">
      <c r="B22" s="18" t="inlineStr">
        <is>
          <t>03/2025</t>
        </is>
      </c>
      <c r="C22" s="18" t="n">
        <v>15</v>
      </c>
      <c r="D22" s="19" t="n">
        <v>146</v>
      </c>
      <c r="E22" s="21">
        <f>FORECAST.ETS(C22,$D$8:$D$31,$C$8:$C$31,$E$5,1,1)</f>
        <v/>
      </c>
      <c r="F22" s="38">
        <f>ABS(D22-E22)</f>
        <v/>
      </c>
      <c r="G22" s="46">
        <f>ABS((D22-E22)/D22)</f>
        <v/>
      </c>
      <c r="H22" s="46">
        <f>AVERAGE($G$20:G22)</f>
        <v/>
      </c>
      <c r="I22" s="33" t="inlineStr"/>
    </row>
    <row r="23">
      <c r="B23" s="18" t="inlineStr">
        <is>
          <t>04/2025</t>
        </is>
      </c>
      <c r="C23" s="18" t="n">
        <v>16</v>
      </c>
      <c r="D23" s="19" t="n">
        <v>144</v>
      </c>
      <c r="E23" s="21">
        <f>FORECAST.ETS(C23,$D$8:$D$31,$C$8:$C$31,$E$5,1,1)</f>
        <v/>
      </c>
      <c r="F23" s="38">
        <f>ABS(D23-E23)</f>
        <v/>
      </c>
      <c r="G23" s="46">
        <f>ABS((D23-E23)/D23)</f>
        <v/>
      </c>
      <c r="H23" s="46">
        <f>AVERAGE($G$20:G23)</f>
        <v/>
      </c>
      <c r="I23" s="33" t="inlineStr"/>
    </row>
    <row r="24">
      <c r="B24" s="18" t="inlineStr">
        <is>
          <t>05/2025</t>
        </is>
      </c>
      <c r="C24" s="18" t="n">
        <v>17</v>
      </c>
      <c r="D24" s="19" t="n">
        <v>150</v>
      </c>
      <c r="E24" s="21">
        <f>FORECAST.ETS(C24,$D$8:$D$31,$C$8:$C$31,$E$5,1,1)</f>
        <v/>
      </c>
      <c r="F24" s="38">
        <f>ABS(D24-E24)</f>
        <v/>
      </c>
      <c r="G24" s="46">
        <f>ABS((D24-E24)/D24)</f>
        <v/>
      </c>
      <c r="H24" s="46">
        <f>AVERAGE($G$20:G24)</f>
        <v/>
      </c>
      <c r="I24" s="33" t="inlineStr"/>
    </row>
    <row r="25">
      <c r="B25" s="18" t="inlineStr">
        <is>
          <t>06/2025</t>
        </is>
      </c>
      <c r="C25" s="18" t="n">
        <v>18</v>
      </c>
      <c r="D25" s="19" t="n">
        <v>168</v>
      </c>
      <c r="E25" s="21">
        <f>FORECAST.ETS(C25,$D$8:$D$31,$C$8:$C$31,$E$5,1,1)</f>
        <v/>
      </c>
      <c r="F25" s="38">
        <f>ABS(D25-E25)</f>
        <v/>
      </c>
      <c r="G25" s="46">
        <f>ABS((D25-E25)/D25)</f>
        <v/>
      </c>
      <c r="H25" s="46">
        <f>AVERAGE($G$20:G25)</f>
        <v/>
      </c>
      <c r="I25" s="33" t="inlineStr">
        <is>
          <t>Ramalan ETS tangkap puncak Jun</t>
        </is>
      </c>
    </row>
    <row r="26">
      <c r="B26" s="18" t="inlineStr">
        <is>
          <t>07/2025</t>
        </is>
      </c>
      <c r="C26" s="18" t="n">
        <v>19</v>
      </c>
      <c r="D26" s="19" t="n">
        <v>158</v>
      </c>
      <c r="E26" s="21">
        <f>FORECAST.ETS(C26,$D$8:$D$31,$C$8:$C$31,$E$5,1,1)</f>
        <v/>
      </c>
      <c r="F26" s="38">
        <f>ABS(D26-E26)</f>
        <v/>
      </c>
      <c r="G26" s="46">
        <f>ABS((D26-E26)/D26)</f>
        <v/>
      </c>
      <c r="H26" s="46">
        <f>AVERAGE($G$20:G26)</f>
        <v/>
      </c>
      <c r="I26" s="33" t="inlineStr"/>
    </row>
    <row r="27">
      <c r="B27" s="18" t="inlineStr">
        <is>
          <t>08/2025</t>
        </is>
      </c>
      <c r="C27" s="18" t="n">
        <v>20</v>
      </c>
      <c r="D27" s="19" t="n">
        <v>152</v>
      </c>
      <c r="E27" s="21">
        <f>FORECAST.ETS(C27,$D$8:$D$31,$C$8:$C$31,$E$5,1,1)</f>
        <v/>
      </c>
      <c r="F27" s="38">
        <f>ABS(D27-E27)</f>
        <v/>
      </c>
      <c r="G27" s="46">
        <f>ABS((D27-E27)/D27)</f>
        <v/>
      </c>
      <c r="H27" s="46">
        <f>AVERAGE($G$20:G27)</f>
        <v/>
      </c>
      <c r="I27" s="33" t="inlineStr"/>
    </row>
    <row r="28">
      <c r="B28" s="18" t="inlineStr">
        <is>
          <t>09/2025</t>
        </is>
      </c>
      <c r="C28" s="18" t="n">
        <v>21</v>
      </c>
      <c r="D28" s="19" t="n">
        <v>156</v>
      </c>
      <c r="E28" s="21">
        <f>FORECAST.ETS(C28,$D$8:$D$31,$C$8:$C$31,$E$5,1,1)</f>
        <v/>
      </c>
      <c r="F28" s="38">
        <f>ABS(D28-E28)</f>
        <v/>
      </c>
      <c r="G28" s="46">
        <f>ABS((D28-E28)/D28)</f>
        <v/>
      </c>
      <c r="H28" s="46">
        <f>AVERAGE($G$20:G28)</f>
        <v/>
      </c>
      <c r="I28" s="33" t="inlineStr"/>
    </row>
    <row r="29">
      <c r="B29" s="18" t="inlineStr">
        <is>
          <t>10/2025</t>
        </is>
      </c>
      <c r="C29" s="18" t="n">
        <v>22</v>
      </c>
      <c r="D29" s="19" t="n">
        <v>162</v>
      </c>
      <c r="E29" s="21">
        <f>FORECAST.ETS(C29,$D$8:$D$31,$C$8:$C$31,$E$5,1,1)</f>
        <v/>
      </c>
      <c r="F29" s="38">
        <f>ABS(D29-E29)</f>
        <v/>
      </c>
      <c r="G29" s="46">
        <f>ABS((D29-E29)/D29)</f>
        <v/>
      </c>
      <c r="H29" s="46">
        <f>AVERAGE($G$20:G29)</f>
        <v/>
      </c>
      <c r="I29" s="33" t="inlineStr"/>
    </row>
    <row r="30">
      <c r="B30" s="18" t="inlineStr">
        <is>
          <t>11/2025</t>
        </is>
      </c>
      <c r="C30" s="18" t="n">
        <v>23</v>
      </c>
      <c r="D30" s="19" t="n">
        <v>172</v>
      </c>
      <c r="E30" s="21">
        <f>FORECAST.ETS(C30,$D$8:$D$31,$C$8:$C$31,$E$5,1,1)</f>
        <v/>
      </c>
      <c r="F30" s="38">
        <f>ABS(D30-E30)</f>
        <v/>
      </c>
      <c r="G30" s="46">
        <f>ABS((D30-E30)/D30)</f>
        <v/>
      </c>
      <c r="H30" s="46">
        <f>AVERAGE($G$20:G30)</f>
        <v/>
      </c>
      <c r="I30" s="33" t="inlineStr"/>
    </row>
    <row r="31">
      <c r="B31" s="18" t="inlineStr">
        <is>
          <t>12/2025</t>
        </is>
      </c>
      <c r="C31" s="18" t="n">
        <v>24</v>
      </c>
      <c r="D31" s="19" t="n">
        <v>198</v>
      </c>
      <c r="E31" s="21">
        <f>FORECAST.ETS(C31,$D$8:$D$31,$C$8:$C$31,$E$5,1,1)</f>
        <v/>
      </c>
      <c r="F31" s="38">
        <f>ABS(D31-E31)</f>
        <v/>
      </c>
      <c r="G31" s="46">
        <f>ABS((D31-E31)/D31)</f>
        <v/>
      </c>
      <c r="H31" s="46">
        <f>AVERAGE($G$20:G31)</f>
        <v/>
      </c>
      <c r="I31" s="33" t="inlineStr">
        <is>
          <t>Ramalan ETS tangkap puncak Desember</t>
        </is>
      </c>
    </row>
    <row r="33">
      <c r="B33" s="8" t="inlineStr">
        <is>
          <t>METRIK ETS (jendela t=13–24, agar banding adil dengan metode lain)</t>
        </is>
      </c>
      <c r="I33" s="47" t="n"/>
    </row>
    <row r="34">
      <c r="B34" s="16" t="inlineStr">
        <is>
          <t>MAE:</t>
        </is>
      </c>
      <c r="C34" s="28" t="n"/>
      <c r="D34" s="29" t="n"/>
      <c r="E34" s="43">
        <f>SUMPRODUCT(ABS(D20:D31-E20:E31))/COUNT(D20:D31)</f>
        <v/>
      </c>
      <c r="F34" s="16" t="inlineStr">
        <is>
          <t>MAPE:</t>
        </is>
      </c>
      <c r="G34" s="31">
        <f>SUMPRODUCT(ABS((D20:D31-E20:E31)/D20:D31))/COUNT(D20:D31)</f>
        <v/>
      </c>
      <c r="H34" s="16" t="inlineStr">
        <is>
          <t>RMSE:</t>
        </is>
      </c>
      <c r="I34" s="43">
        <f>SQRT(SUMPRODUCT((D20:D31-E20:E31)^2)/COUNT(D20:D31))</f>
        <v/>
      </c>
    </row>
    <row r="36">
      <c r="B36" s="8" t="inlineStr">
        <is>
          <t>RAMALAN ETS 3 BULAN KE DEPAN (Jan–Mar 2026)</t>
        </is>
      </c>
      <c r="I36" s="47" t="n"/>
    </row>
    <row r="37">
      <c r="B37" s="18" t="inlineStr">
        <is>
          <t>01/2026</t>
        </is>
      </c>
      <c r="C37" s="18" t="n">
        <v>25</v>
      </c>
      <c r="D37" s="20" t="inlineStr">
        <is>
          <t>?</t>
        </is>
      </c>
      <c r="E37" s="32">
        <f>FORECAST.ETS(C37,$D$8:$D$31,$C$8:$C$31,$E$5,1,1)</f>
        <v/>
      </c>
      <c r="F37" s="48" t="inlineStr"/>
      <c r="G37" s="48" t="inlineStr"/>
      <c r="H37" s="48" t="inlineStr"/>
      <c r="I37" s="33" t="inlineStr">
        <is>
          <t>ETS ekstrapolasi trend + musiman</t>
        </is>
      </c>
    </row>
    <row r="38">
      <c r="B38" s="18" t="inlineStr">
        <is>
          <t>02/2026</t>
        </is>
      </c>
      <c r="C38" s="18" t="n">
        <v>26</v>
      </c>
      <c r="D38" s="20" t="inlineStr">
        <is>
          <t>?</t>
        </is>
      </c>
      <c r="E38" s="32">
        <f>FORECAST.ETS(C38,$D$8:$D$31,$C$8:$C$31,$E$5,1,1)</f>
        <v/>
      </c>
      <c r="F38" s="48" t="inlineStr"/>
      <c r="G38" s="48" t="inlineStr"/>
      <c r="H38" s="48" t="inlineStr"/>
      <c r="I38" s="33" t="inlineStr">
        <is>
          <t>ETS ekstrapolasi trend + musiman</t>
        </is>
      </c>
    </row>
    <row r="39">
      <c r="B39" s="18" t="inlineStr">
        <is>
          <t>03/2026</t>
        </is>
      </c>
      <c r="C39" s="18" t="n">
        <v>27</v>
      </c>
      <c r="D39" s="20" t="inlineStr">
        <is>
          <t>?</t>
        </is>
      </c>
      <c r="E39" s="32">
        <f>FORECAST.ETS(C39,$D$8:$D$31,$C$8:$C$31,$E$5,1,1)</f>
        <v/>
      </c>
      <c r="F39" s="48" t="inlineStr"/>
      <c r="G39" s="48" t="inlineStr"/>
      <c r="H39" s="48" t="inlineStr"/>
      <c r="I39" s="33" t="inlineStr">
        <is>
          <t>ETS ekstrapolasi trend + musiman</t>
        </is>
      </c>
    </row>
  </sheetData>
  <mergeCells count="8">
    <mergeCell ref="B36:H36"/>
    <mergeCell ref="F5:H5"/>
    <mergeCell ref="B5:C5"/>
    <mergeCell ref="B2:H2"/>
    <mergeCell ref="B33:H33"/>
    <mergeCell ref="I33"/>
    <mergeCell ref="B3:H3"/>
    <mergeCell ref="B34:D3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2026-07-18T17:35:50Z</dcterms:created>
  <dcterms:modified xmlns:dcterms="http://purl.org/dc/terms/" xmlns:xsi="http://www.w3.org/2001/XMLSchema-instance" xsi:type="dcterms:W3CDTF">2026-07-18T17:35:50Z</dcterms:modified>
</cp:coreProperties>
</file>