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PETUNJUK" sheetId="1" state="visible" r:id="rId1"/>
    <sheet xmlns:r="http://schemas.openxmlformats.org/officeDocument/2006/relationships" name="RETURN_RISIKO" sheetId="2" state="visible" r:id="rId2"/>
    <sheet xmlns:r="http://schemas.openxmlformats.org/officeDocument/2006/relationships" name="KOVAR_KORELASI" sheetId="3" state="visible" r:id="rId3"/>
    <sheet xmlns:r="http://schemas.openxmlformats.org/officeDocument/2006/relationships" name="2ASET_FRONTIER" sheetId="4" state="visible" r:id="rId4"/>
    <sheet xmlns:r="http://schemas.openxmlformats.org/officeDocument/2006/relationships" name="3ASET_MINVAR" sheetId="5" state="visible" r:id="rId5"/>
    <sheet xmlns:r="http://schemas.openxmlformats.org/officeDocument/2006/relationships" name="DIVERSIFIKASI" sheetId="6" state="visible" r:id="rId6"/>
  </sheets>
  <definedNames/>
  <calcPr calcId="124519" calcMode="auto" fullCalcOnLoad="1"/>
</workbook>
</file>

<file path=xl/styles.xml><?xml version="1.0" encoding="utf-8"?>
<styleSheet xmlns="http://schemas.openxmlformats.org/spreadsheetml/2006/main">
  <numFmts count="3">
    <numFmt numFmtId="164" formatCode="0.0000"/>
    <numFmt numFmtId="165" formatCode="0.000"/>
    <numFmt numFmtId="166" formatCode="+0.00;-0.00;0.00"/>
  </numFmts>
  <fonts count="10">
    <font>
      <name val="Calibri"/>
      <family val="2"/>
      <color theme="1"/>
      <sz val="11"/>
      <scheme val="minor"/>
    </font>
    <font>
      <name val="Calibri"/>
      <b val="1"/>
      <color rgb="001F4E79"/>
      <sz val="14"/>
    </font>
    <font>
      <name val="Calibri"/>
      <i val="1"/>
      <color rgb="00555555"/>
      <sz val="11"/>
    </font>
    <font>
      <name val="Calibri"/>
      <b val="1"/>
      <color rgb="001F4E79"/>
      <sz val="12"/>
    </font>
    <font>
      <name val="Calibri"/>
      <b val="1"/>
      <color rgb="00000000"/>
      <sz val="11"/>
    </font>
    <font>
      <name val="Calibri"/>
      <color rgb="00000000"/>
      <sz val="11"/>
    </font>
    <font>
      <name val="Calibri"/>
      <i val="1"/>
      <color rgb="00555555"/>
      <sz val="10"/>
    </font>
    <font>
      <name val="Calibri"/>
      <b val="1"/>
      <color rgb="00FFFFFF"/>
      <sz val="11"/>
    </font>
    <font>
      <name val="Calibri"/>
      <color rgb="001F4E79"/>
      <sz val="11"/>
    </font>
    <font>
      <name val="Consolas"/>
      <b val="1"/>
      <color rgb="001F4E79"/>
      <sz val="11"/>
    </font>
  </fonts>
  <fills count="7">
    <fill>
      <patternFill/>
    </fill>
    <fill>
      <patternFill patternType="gray125"/>
    </fill>
    <fill>
      <patternFill patternType="solid">
        <fgColor rgb="00E8F5E9"/>
      </patternFill>
    </fill>
    <fill>
      <patternFill patternType="solid">
        <fgColor rgb="00E3F2FD"/>
      </patternFill>
    </fill>
    <fill>
      <patternFill patternType="solid">
        <fgColor rgb="00FFF59D"/>
      </patternFill>
    </fill>
    <fill>
      <patternFill patternType="solid">
        <fgColor rgb="0000C853"/>
      </patternFill>
    </fill>
    <fill>
      <patternFill patternType="solid">
        <fgColor rgb="00F5F5F5"/>
      </patternFill>
    </fill>
  </fills>
  <borders count="2">
    <border>
      <left/>
      <right/>
      <top/>
      <bottom/>
      <diagonal/>
    </border>
    <border>
      <left style="thin">
        <color rgb="00BBBBBB"/>
      </left>
      <right style="thin">
        <color rgb="00BBBBBB"/>
      </right>
      <top style="thin">
        <color rgb="00BBBBBB"/>
      </top>
      <bottom style="thin">
        <color rgb="00BBBBBB"/>
      </bottom>
    </border>
  </borders>
  <cellStyleXfs count="1">
    <xf numFmtId="0" fontId="0" fillId="0" borderId="0"/>
  </cellStyleXfs>
  <cellXfs count="34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4" fillId="2" borderId="1" applyAlignment="1" pivotButton="0" quotePrefix="0" xfId="0">
      <alignment horizontal="left" vertical="center" wrapText="1"/>
    </xf>
    <xf numFmtId="0" fontId="5" fillId="0" borderId="1" applyAlignment="1" pivotButton="0" quotePrefix="0" xfId="0">
      <alignment horizontal="left" vertical="center" wrapText="1"/>
    </xf>
    <xf numFmtId="0" fontId="4" fillId="3" borderId="1" applyAlignment="1" pivotButton="0" quotePrefix="0" xfId="0">
      <alignment horizontal="left" vertical="center" wrapText="1"/>
    </xf>
    <xf numFmtId="0" fontId="4" fillId="0" borderId="1" applyAlignment="1" pivotButton="0" quotePrefix="0" xfId="0">
      <alignment horizontal="left" vertical="center" wrapText="1"/>
    </xf>
    <xf numFmtId="0" fontId="4" fillId="4" borderId="1" applyAlignment="1" pivotButton="0" quotePrefix="0" xfId="0">
      <alignment horizontal="left" vertical="center" wrapText="1"/>
    </xf>
    <xf numFmtId="0" fontId="6" fillId="0" borderId="0" applyAlignment="1" pivotButton="0" quotePrefix="0" xfId="0">
      <alignment horizontal="left" vertical="center" wrapText="1"/>
    </xf>
    <xf numFmtId="0" fontId="7" fillId="5" borderId="1" applyAlignment="1" pivotButton="0" quotePrefix="0" xfId="0">
      <alignment horizontal="center" vertical="center" wrapText="1"/>
    </xf>
    <xf numFmtId="0" fontId="4" fillId="2" borderId="1" applyAlignment="1" pivotButton="0" quotePrefix="0" xfId="0">
      <alignment horizontal="center" vertical="center" wrapText="1"/>
    </xf>
    <xf numFmtId="10" fontId="8" fillId="3" borderId="1" applyAlignment="1" pivotButton="0" quotePrefix="0" xfId="0">
      <alignment horizontal="center" vertical="center" wrapText="1"/>
    </xf>
    <xf numFmtId="164" fontId="5" fillId="0" borderId="1" applyAlignment="1" pivotButton="0" quotePrefix="0" xfId="0">
      <alignment horizontal="center" vertical="center" wrapText="1"/>
    </xf>
    <xf numFmtId="0" fontId="6" fillId="0" borderId="1" applyAlignment="1" pivotButton="0" quotePrefix="0" xfId="0">
      <alignment horizontal="left" vertical="center" wrapText="1"/>
    </xf>
    <xf numFmtId="0" fontId="4" fillId="0" borderId="0" applyAlignment="1" pivotButton="0" quotePrefix="0" xfId="0">
      <alignment horizontal="left" vertical="center" wrapText="1"/>
    </xf>
    <xf numFmtId="0" fontId="5" fillId="0" borderId="1" applyAlignment="1" pivotButton="0" quotePrefix="0" xfId="0">
      <alignment horizontal="center" vertical="center" wrapText="1"/>
    </xf>
    <xf numFmtId="10" fontId="5" fillId="6" borderId="1" applyAlignment="1" pivotButton="0" quotePrefix="0" xfId="0">
      <alignment horizontal="center" vertical="center" wrapText="1"/>
    </xf>
    <xf numFmtId="0" fontId="5" fillId="0" borderId="1" pivotButton="0" quotePrefix="0" xfId="0"/>
    <xf numFmtId="0" fontId="4" fillId="6" borderId="1" applyAlignment="1" pivotButton="0" quotePrefix="0" xfId="0">
      <alignment horizontal="left" vertical="center" wrapText="1"/>
    </xf>
    <xf numFmtId="0" fontId="0" fillId="5" borderId="1" pivotButton="0" quotePrefix="0" xfId="0"/>
    <xf numFmtId="2" fontId="5" fillId="6" borderId="1" applyAlignment="1" pivotButton="0" quotePrefix="0" xfId="0">
      <alignment horizontal="center" vertical="center" wrapText="1"/>
    </xf>
    <xf numFmtId="2" fontId="8" fillId="3" borderId="1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left" vertical="center" wrapText="1"/>
    </xf>
    <xf numFmtId="10" fontId="5" fillId="0" borderId="1" applyAlignment="1" pivotButton="0" quotePrefix="0" xfId="0">
      <alignment horizontal="center" vertical="center" wrapText="1"/>
    </xf>
    <xf numFmtId="2" fontId="5" fillId="0" borderId="1" applyAlignment="1" pivotButton="0" quotePrefix="0" xfId="0">
      <alignment horizontal="center" vertical="center" wrapText="1"/>
    </xf>
    <xf numFmtId="164" fontId="4" fillId="4" borderId="1" applyAlignment="1" pivotButton="0" quotePrefix="0" xfId="0">
      <alignment horizontal="center" vertical="center" wrapText="1"/>
    </xf>
    <xf numFmtId="164" fontId="4" fillId="0" borderId="1" applyAlignment="1" pivotButton="0" quotePrefix="0" xfId="0">
      <alignment horizontal="center" vertical="center" wrapText="1"/>
    </xf>
    <xf numFmtId="10" fontId="4" fillId="0" borderId="1" applyAlignment="1" pivotButton="0" quotePrefix="0" xfId="0">
      <alignment horizontal="center" vertical="center" wrapText="1"/>
    </xf>
    <xf numFmtId="10" fontId="4" fillId="4" borderId="1" applyAlignment="1" pivotButton="0" quotePrefix="0" xfId="0">
      <alignment horizontal="center" vertical="center" wrapText="1"/>
    </xf>
    <xf numFmtId="165" fontId="5" fillId="6" borderId="1" applyAlignment="1" pivotButton="0" quotePrefix="0" xfId="0">
      <alignment horizontal="center" vertical="center" wrapText="1"/>
    </xf>
    <xf numFmtId="164" fontId="5" fillId="6" borderId="1" applyAlignment="1" pivotButton="0" quotePrefix="0" xfId="0">
      <alignment horizontal="center" vertical="center" wrapText="1"/>
    </xf>
    <xf numFmtId="0" fontId="9" fillId="0" borderId="0" applyAlignment="1" pivotButton="0" quotePrefix="0" xfId="0">
      <alignment horizontal="left" vertical="center" wrapText="1"/>
    </xf>
    <xf numFmtId="166" fontId="5" fillId="0" borderId="1" applyAlignment="1" pivotButton="0" quotePrefix="0" xfId="0">
      <alignment horizontal="center"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charts/chart1.xml><?xml version="1.0" encoding="utf-8"?>
<chartSpace xmlns="http://schemas.openxmlformats.org/drawingml/2006/chart">
  <style val="2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Efficient Frontier — BBCA + TLKM</a:t>
            </a:r>
          </a:p>
        </rich>
      </tx>
    </title>
    <plotArea>
      <scatterChart>
        <ser>
          <idx val="0"/>
          <order val="0"/>
          <tx>
            <v>Frontier</v>
          </tx>
          <spPr>
            <a:ln xmlns:a="http://schemas.openxmlformats.org/drawingml/2006/main" w="22000">
              <a:solidFill>
                <a:srgbClr val="1F4E79"/>
              </a:solidFill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xVal>
            <numRef>
              <f>'2ASET_FRONTIER'!$E$20:$E$40</f>
            </numRef>
          </xVal>
          <yVal>
            <numRef>
              <f>'2ASET_FRONTIER'!$D$20:$D$40</f>
            </numRef>
          </yVal>
          <smooth val="1"/>
        </ser>
        <ser>
          <idx val="1"/>
          <order val="1"/>
          <tx>
            <v>Min-variance</v>
          </tx>
          <spPr>
            <a:ln xmlns:a="http://schemas.openxmlformats.org/drawingml/2006/main">
              <a:noFill/>
              <a:prstDash val="solid"/>
            </a:ln>
          </spPr>
          <marker>
            <symbol val="circle"/>
            <size val="10"/>
            <spPr>
              <a:solidFill xmlns:a="http://schemas.openxmlformats.org/drawingml/2006/main">
                <a:srgbClr val="00C853"/>
              </a:solidFill>
              <a:ln xmlns:a="http://schemas.openxmlformats.org/drawingml/2006/main">
                <a:prstDash val="solid"/>
              </a:ln>
            </spPr>
          </marker>
          <xVal>
            <numRef>
              <f>'2ASET_FRONTIER'!$C$16</f>
            </numRef>
          </xVal>
          <yVal>
            <numRef>
              <f>'2ASET_FRONTIER'!$C$15</f>
            </numRef>
          </yVal>
        </ser>
        <axId val="10"/>
        <axId val="20"/>
      </scatterChart>
      <valAx>
        <axId val="1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Risiko  sd_p</a:t>
                </a:r>
              </a:p>
            </rich>
          </tx>
        </title>
        <numFmt formatCode="0.0%" sourceLinked="0"/>
        <majorTickMark val="none"/>
        <minorTickMark val="none"/>
        <crossAx val="20"/>
      </valAx>
      <valAx>
        <axId val="2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Imbal hasil  E[Rp]</a:t>
                </a:r>
              </a:p>
            </rich>
          </tx>
        </title>
        <numFmt formatCode="0.0%" sourceLinked="0"/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7</col>
      <colOff>0</colOff>
      <row>3</row>
      <rowOff>0</rowOff>
    </from>
    <ext cx="6480000" cy="396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18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30" customWidth="1" min="2" max="2"/>
    <col width="92" customWidth="1" min="3" max="3"/>
  </cols>
  <sheetData>
    <row r="1">
      <c r="A1" s="1" t="inlineStr">
        <is>
          <t>Efficient Frontier Calculator</t>
        </is>
      </c>
    </row>
    <row r="2">
      <c r="A2" s="2" t="inlineStr">
        <is>
          <t>Workbook pendamping artikel /keuangan/portfolio-theory/ — Teori Portofolio Modern (Markowitz, 1952)</t>
        </is>
      </c>
    </row>
    <row r="4">
      <c r="B4" s="3" t="inlineStr">
        <is>
          <t>Daftar Lembar</t>
        </is>
      </c>
    </row>
    <row r="5" ht="34" customHeight="1">
      <c r="B5" s="4" t="inlineStr">
        <is>
          <t>RETURN_RISIKO</t>
        </is>
      </c>
      <c r="C5" s="5" t="inlineStr">
        <is>
          <t>Return &amp; risiko aset tunggal. E[R] dan sd adalah INPUT (sel biru) — sudah diisi angka ilustratif BBCA, BBRI, TLKM. Di bawahnya ada tabel data historis sebagai referensi.</t>
        </is>
      </c>
    </row>
    <row r="6" ht="34" customHeight="1">
      <c r="B6" s="4" t="inlineStr">
        <is>
          <t>KOVAR_KORELASI</t>
        </is>
      </c>
      <c r="C6" s="5" t="inlineStr">
        <is>
          <t>Matriks korelasi (rho) = INPUT. Kovarians dihitung HIDUP = rho * sd_i * sd_j, selalu konsisten dengan RETURN_RISIKO.</t>
        </is>
      </c>
    </row>
    <row r="7" ht="34" customHeight="1">
      <c r="B7" s="4" t="inlineStr">
        <is>
          <t>2ASET_FRONTIER</t>
        </is>
      </c>
      <c r="C7" s="5" t="inlineStr">
        <is>
          <t>Frontier 2 aset (BBCA + TLKM). Tabel E[Rp] &amp; sd_p untuk w = 0..1, bobot min-variance, dan GRAFIK scatter.</t>
        </is>
      </c>
    </row>
    <row r="8" ht="34" customHeight="1">
      <c r="B8" s="4" t="inlineStr">
        <is>
          <t>3ASET_MINVAR</t>
        </is>
      </c>
      <c r="C8" s="5" t="inlineStr">
        <is>
          <t>Portofolio min-variance 3 aset via aljabar matriks: MMULT, MINVERSE, TRANSPOSE. Bobot optimal terhitung otomatis.</t>
        </is>
      </c>
    </row>
    <row r="9" ht="34" customHeight="1">
      <c r="B9" s="4" t="inlineStr">
        <is>
          <t>DIVERSIFIKASI</t>
        </is>
      </c>
      <c r="C9" s="5" t="inlineStr">
        <is>
          <t>Pengaruh korelasi (rho) terhadap risiko portofolio 50/50 — menunjukkan manfaat diversifikasi.</t>
        </is>
      </c>
    </row>
    <row r="12">
      <c r="B12" s="3" t="inlineStr">
        <is>
          <t>Konvensi Warna</t>
        </is>
      </c>
    </row>
    <row r="13">
      <c r="B13" s="6" t="inlineStr">
        <is>
          <t>INPUT (latar biru muda, teks biru)</t>
        </is>
      </c>
      <c r="C13" s="5" t="inlineStr">
        <is>
          <t>Boleh Anda ubah. Contoh: E[R], sd, korelasi rho, bobot w.</t>
        </is>
      </c>
    </row>
    <row r="14">
      <c r="B14" s="7" t="inlineStr">
        <is>
          <t>RUMUS (teks hitam)</t>
        </is>
      </c>
      <c r="C14" s="5" t="inlineStr">
        <is>
          <t>Terhitung otomatis. Jangan ditimpa manual.</t>
        </is>
      </c>
    </row>
    <row r="15">
      <c r="B15" s="8" t="inlineStr">
        <is>
          <t>HASIL KUNCI (latar kuning)</t>
        </is>
      </c>
      <c r="C15" s="5" t="inlineStr">
        <is>
          <t>Angka penting: bobot optimal, sd minimum, E[Rp] portofolio.</t>
        </is>
      </c>
    </row>
    <row r="17">
      <c r="B17" s="3" t="inlineStr">
        <is>
          <t>Catatan</t>
        </is>
      </c>
    </row>
    <row r="18" ht="48" customHeight="1">
      <c r="B18" s="9" t="inlineStr">
        <is>
          <t>Semua angka adalah ILUSTRATIF untuk tujuan pendidikan, bukan rekomendasi investasi. Ganti E[R], sd, dan rho dengan data Anda sendiri (mis. dari Yahoo Finance / IDX), dan semua sel formula akan menghitung ulang secara otomatis.</t>
        </is>
      </c>
    </row>
  </sheetData>
  <mergeCells count="1">
    <mergeCell ref="B18:C18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F23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14" customWidth="1" min="2" max="2"/>
    <col width="14" customWidth="1" min="3" max="3"/>
    <col width="14" customWidth="1" min="4" max="4"/>
    <col width="14" customWidth="1" min="5" max="5"/>
    <col width="38" customWidth="1" min="6" max="6"/>
  </cols>
  <sheetData>
    <row r="1">
      <c r="A1" s="1" t="inlineStr">
        <is>
          <t>1. Return &amp; Risiko Aset Tunggal</t>
        </is>
      </c>
    </row>
    <row r="2">
      <c r="A2" s="2" t="inlineStr">
        <is>
          <t>E[R] dan sd adalah INPUT (sel biru). Tabel data historis di bawah hanya referensi — silakan ganti input dengan data Anda.</t>
        </is>
      </c>
    </row>
    <row r="4">
      <c r="B4" s="3" t="inlineStr">
        <is>
          <t>Input Statistik (dipakai semua lembar)</t>
        </is>
      </c>
    </row>
    <row r="5">
      <c r="B5" s="10" t="inlineStr">
        <is>
          <t>Aset</t>
        </is>
      </c>
      <c r="C5" s="10" t="inlineStr">
        <is>
          <t>E[R] (imbal hasil)</t>
        </is>
      </c>
      <c r="D5" s="10" t="inlineStr">
        <is>
          <t>sd (risiko)</t>
        </is>
      </c>
      <c r="E5" s="10" t="inlineStr">
        <is>
          <t>Varians = sd^2</t>
        </is>
      </c>
      <c r="F5" s="10" t="inlineStr">
        <is>
          <t>Catatan</t>
        </is>
      </c>
    </row>
    <row r="6">
      <c r="B6" s="11" t="inlineStr">
        <is>
          <t>BBCA</t>
        </is>
      </c>
      <c r="C6" s="12" t="n">
        <v>0.12</v>
      </c>
      <c r="D6" s="12" t="n">
        <v>0.18</v>
      </c>
      <c r="E6" s="13">
        <f>D6^2</f>
        <v/>
      </c>
      <c r="F6" s="14" t="inlineStr">
        <is>
          <t>perbankan — defensif, beta &lt; 1</t>
        </is>
      </c>
    </row>
    <row r="7">
      <c r="B7" s="11" t="inlineStr">
        <is>
          <t>BBRI</t>
        </is>
      </c>
      <c r="C7" s="12" t="n">
        <v>0.14</v>
      </c>
      <c r="D7" s="12" t="n">
        <v>0.24</v>
      </c>
      <c r="E7" s="13">
        <f>D7^2</f>
        <v/>
      </c>
      <c r="F7" s="14" t="inlineStr">
        <is>
          <t>perbankan — imbal hasil tertinggi, risiko tertinggi</t>
        </is>
      </c>
    </row>
    <row r="8">
      <c r="B8" s="11" t="inlineStr">
        <is>
          <t>TLKM</t>
        </is>
      </c>
      <c r="C8" s="12" t="n">
        <v>0.09</v>
      </c>
      <c r="D8" s="12" t="n">
        <v>0.15</v>
      </c>
      <c r="E8" s="13">
        <f>D8^2</f>
        <v/>
      </c>
      <c r="F8" s="14" t="inlineStr">
        <is>
          <t>telekomunikasi — defensif, risiko terendah</t>
        </is>
      </c>
    </row>
    <row r="10">
      <c r="B10" s="15" t="inlineStr">
        <is>
          <t>Cara membaca:</t>
        </is>
      </c>
    </row>
    <row r="11" ht="45" customHeight="1">
      <c r="B11" s="9" t="inlineStr">
        <is>
          <t>E[R] = imbal hasil harapan (rata-rata). sd = risiko / volatilitas (standar deviasi). Perhatikan pola universal: BBRI beri imbal hasil tertinggi (14%) sekaligus risiko tertinggi (24%). Tidak ada makan siang gratis — imbal hasil lebih tinggi selalu datang dengan risiko lebih tinggi.</t>
        </is>
      </c>
    </row>
    <row r="13">
      <c r="B13" s="3" t="inlineStr">
        <is>
          <t>Data Historis Referensi (ilustratif, Rp)</t>
        </is>
      </c>
    </row>
    <row r="14">
      <c r="B14" s="10" t="inlineStr">
        <is>
          <t>Tahun</t>
        </is>
      </c>
      <c r="C14" s="10" t="inlineStr">
        <is>
          <t>BBCA</t>
        </is>
      </c>
      <c r="D14" s="10" t="inlineStr">
        <is>
          <t>BBRI</t>
        </is>
      </c>
      <c r="E14" s="10" t="inlineStr">
        <is>
          <t>TLKM</t>
        </is>
      </c>
      <c r="F14" s="10" t="inlineStr">
        <is>
          <t>(hanya referensi — bukan input aktif)</t>
        </is>
      </c>
    </row>
    <row r="15">
      <c r="B15" s="16" t="n">
        <v>2018</v>
      </c>
      <c r="C15" s="17" t="n">
        <v>-0.052</v>
      </c>
      <c r="D15" s="17" t="n">
        <v>-0.081</v>
      </c>
      <c r="E15" s="17" t="n">
        <v>0.033</v>
      </c>
      <c r="F15" s="18" t="inlineStr"/>
    </row>
    <row r="16">
      <c r="B16" s="16" t="n">
        <v>2019</v>
      </c>
      <c r="C16" s="17" t="n">
        <v>0.342</v>
      </c>
      <c r="D16" s="17" t="n">
        <v>0.241</v>
      </c>
      <c r="E16" s="17" t="n">
        <v>0.028</v>
      </c>
      <c r="F16" s="18" t="inlineStr"/>
    </row>
    <row r="17">
      <c r="B17" s="16" t="n">
        <v>2020</v>
      </c>
      <c r="C17" s="17" t="n">
        <v>0.013</v>
      </c>
      <c r="D17" s="17" t="n">
        <v>-0.092</v>
      </c>
      <c r="E17" s="17" t="n">
        <v>-0.135</v>
      </c>
      <c r="F17" s="18" t="inlineStr"/>
    </row>
    <row r="18">
      <c r="B18" s="16" t="n">
        <v>2021</v>
      </c>
      <c r="C18" s="17" t="n">
        <v>0.367</v>
      </c>
      <c r="D18" s="17" t="n">
        <v>0.461</v>
      </c>
      <c r="E18" s="17" t="n">
        <v>0.121</v>
      </c>
      <c r="F18" s="18" t="inlineStr"/>
    </row>
    <row r="19">
      <c r="B19" s="16" t="n">
        <v>2022</v>
      </c>
      <c r="C19" s="17" t="n">
        <v>0.078</v>
      </c>
      <c r="D19" s="17" t="n">
        <v>0.198</v>
      </c>
      <c r="E19" s="17" t="n">
        <v>-0.022</v>
      </c>
      <c r="F19" s="18" t="inlineStr"/>
    </row>
    <row r="20">
      <c r="B20" s="16" t="n">
        <v>2023</v>
      </c>
      <c r="C20" s="17" t="n">
        <v>0.198</v>
      </c>
      <c r="D20" s="17" t="n">
        <v>0.134</v>
      </c>
      <c r="E20" s="17" t="n">
        <v>0.055</v>
      </c>
      <c r="F20" s="18" t="inlineStr"/>
    </row>
    <row r="21">
      <c r="B21" s="16" t="n">
        <v>2024</v>
      </c>
      <c r="C21" s="17" t="n">
        <v>0.112</v>
      </c>
      <c r="D21" s="17" t="n">
        <v>-0.062</v>
      </c>
      <c r="E21" s="17" t="n">
        <v>-0.018</v>
      </c>
      <c r="F21" s="18" t="inlineStr"/>
    </row>
    <row r="22">
      <c r="B22" s="16" t="n">
        <v>2025</v>
      </c>
      <c r="C22" s="17" t="n">
        <v>0.092</v>
      </c>
      <c r="D22" s="17" t="n">
        <v>0.348</v>
      </c>
      <c r="E22" s="17" t="n">
        <v>0.04</v>
      </c>
      <c r="F22" s="18" t="inlineStr"/>
    </row>
    <row r="23">
      <c r="B23" s="19" t="inlineStr">
        <is>
          <t>Rata-rata historis</t>
        </is>
      </c>
      <c r="C23" s="17">
        <f>AVERAGE(C15:C22)</f>
        <v/>
      </c>
      <c r="D23" s="17">
        <f>AVERAGE(D15:D22)</f>
        <v/>
      </c>
      <c r="E23" s="17">
        <f>AVERAGE(E15:E22)</f>
        <v/>
      </c>
      <c r="F23" s="14" t="inlineStr">
        <is>
          <t>bandingkan dengan input E[R] di atas</t>
        </is>
      </c>
    </row>
  </sheetData>
  <mergeCells count="1">
    <mergeCell ref="B11:F1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J16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16" customWidth="1" min="2" max="2"/>
    <col width="14" customWidth="1" min="3" max="3"/>
    <col width="14" customWidth="1" min="4" max="4"/>
    <col width="14" customWidth="1" min="5" max="5"/>
    <col width="3" customWidth="1" min="6" max="6"/>
    <col width="16" customWidth="1" min="7" max="7"/>
    <col width="14" customWidth="1" min="8" max="8"/>
    <col width="14" customWidth="1" min="9" max="9"/>
    <col width="14" customWidth="1" min="10" max="10"/>
  </cols>
  <sheetData>
    <row r="1">
      <c r="A1" s="1" t="inlineStr">
        <is>
          <t>2. Kovarians &amp; Korelasi Antar Aset</t>
        </is>
      </c>
    </row>
    <row r="2">
      <c r="A2" s="2" t="inlineStr">
        <is>
          <t>Korelasi (rho) = INPUT. Kovarians dihitung HIDUP = rho * sd_i * sd_j (konsisten dengan RETURN_RISIKO).</t>
        </is>
      </c>
    </row>
    <row r="4">
      <c r="B4" s="3" t="inlineStr">
        <is>
          <t>MATRIKS KORELASI  rho (INPUT)</t>
        </is>
      </c>
      <c r="G4" s="3" t="inlineStr">
        <is>
          <t>MATRIKS KOVARIANS  Cov = rho * sd_i * sd_j (HIDUP)</t>
        </is>
      </c>
    </row>
    <row r="6">
      <c r="B6" s="20" t="inlineStr"/>
      <c r="C6" s="10" t="inlineStr">
        <is>
          <t>BBCA</t>
        </is>
      </c>
      <c r="D6" s="10" t="inlineStr">
        <is>
          <t>BBRI</t>
        </is>
      </c>
      <c r="E6" s="10" t="inlineStr">
        <is>
          <t>TLKM</t>
        </is>
      </c>
      <c r="G6" s="20" t="inlineStr"/>
      <c r="H6" s="10" t="inlineStr">
        <is>
          <t>BBCA</t>
        </is>
      </c>
      <c r="I6" s="10" t="inlineStr">
        <is>
          <t>BBRI</t>
        </is>
      </c>
      <c r="J6" s="10" t="inlineStr">
        <is>
          <t>TLKM</t>
        </is>
      </c>
    </row>
    <row r="7">
      <c r="B7" s="10" t="inlineStr">
        <is>
          <t>BBCA</t>
        </is>
      </c>
      <c r="C7" s="21" t="n">
        <v>1</v>
      </c>
      <c r="D7" s="22" t="n">
        <v>0.55</v>
      </c>
      <c r="E7" s="22" t="n">
        <v>0.25</v>
      </c>
      <c r="G7" s="10" t="inlineStr">
        <is>
          <t>BBCA</t>
        </is>
      </c>
      <c r="H7" s="13">
        <f>C7*RETURN_RISIKO!D6*RETURN_RISIKO!D6</f>
        <v/>
      </c>
      <c r="I7" s="13">
        <f>D7*RETURN_RISIKO!D6*RETURN_RISIKO!D7</f>
        <v/>
      </c>
      <c r="J7" s="13">
        <f>E7*RETURN_RISIKO!D6*RETURN_RISIKO!D8</f>
        <v/>
      </c>
    </row>
    <row r="8">
      <c r="B8" s="10" t="inlineStr">
        <is>
          <t>BBRI</t>
        </is>
      </c>
      <c r="C8" s="22" t="n">
        <v>0.55</v>
      </c>
      <c r="D8" s="21" t="n">
        <v>1</v>
      </c>
      <c r="E8" s="22" t="n">
        <v>0.3</v>
      </c>
      <c r="G8" s="10" t="inlineStr">
        <is>
          <t>BBRI</t>
        </is>
      </c>
      <c r="H8" s="13">
        <f>C8*RETURN_RISIKO!D7*RETURN_RISIKO!D6</f>
        <v/>
      </c>
      <c r="I8" s="13">
        <f>D8*RETURN_RISIKO!D7*RETURN_RISIKO!D7</f>
        <v/>
      </c>
      <c r="J8" s="13">
        <f>E8*RETURN_RISIKO!D7*RETURN_RISIKO!D8</f>
        <v/>
      </c>
    </row>
    <row r="9">
      <c r="B9" s="10" t="inlineStr">
        <is>
          <t>TLKM</t>
        </is>
      </c>
      <c r="C9" s="22" t="n">
        <v>0.25</v>
      </c>
      <c r="D9" s="22" t="n">
        <v>0.3</v>
      </c>
      <c r="E9" s="21" t="n">
        <v>1</v>
      </c>
      <c r="G9" s="10" t="inlineStr">
        <is>
          <t>TLKM</t>
        </is>
      </c>
      <c r="H9" s="13">
        <f>C9*RETURN_RISIKO!D8*RETURN_RISIKO!D6</f>
        <v/>
      </c>
      <c r="I9" s="13">
        <f>D9*RETURN_RISIKO!D8*RETURN_RISIKO!D7</f>
        <v/>
      </c>
      <c r="J9" s="13">
        <f>E9*RETURN_RISIKO!D8*RETURN_RISIKO!D8</f>
        <v/>
      </c>
    </row>
    <row r="11">
      <c r="B11" s="15" t="inlineStr">
        <is>
          <t>Cara membaca korelasi:</t>
        </is>
      </c>
    </row>
    <row r="12" ht="24" customHeight="1">
      <c r="B12" s="23" t="inlineStr">
        <is>
          <t>- Diagonal = 1,00 (aset berkorelasi sempurna dengan dirinya sendiri).</t>
        </is>
      </c>
    </row>
    <row r="13" ht="24" customHeight="1">
      <c r="B13" s="23" t="inlineStr">
        <is>
          <t>- rho(BBCA,BBRI) = 0,55 — tinggi: dua bank, bergerak bersama mengikuti sektor &amp; suku bunga.</t>
        </is>
      </c>
    </row>
    <row r="14" ht="24" customHeight="1">
      <c r="B14" s="23" t="inlineStr">
        <is>
          <t>- rho(BBCA,TLKM) = 0,25 — rendah: bank vs telekomunikasi. Inilah pasangan diversifikasi terbaik.</t>
        </is>
      </c>
    </row>
    <row r="15" ht="24" customHeight="1">
      <c r="B15" s="23" t="inlineStr">
        <is>
          <t>- rho(BBRI,TLKM) = 0,30 — juga rendah. Ketiga angka ini berada di bawah 1, itulah sumber manfaat diversifikasi.</t>
        </is>
      </c>
    </row>
    <row r="16" ht="24" customHeight="1">
      <c r="B16" s="23" t="inlineStr">
        <is>
          <t>- Kovarians &gt; 0 = searah; &lt; 0 = berlawanan. Kovarians sulit dibandingkan antar-pasangan karena skalanya; korelasi menormalkan ke -1..+1.</t>
        </is>
      </c>
    </row>
  </sheetData>
  <mergeCells count="5">
    <mergeCell ref="B15:J15"/>
    <mergeCell ref="B14:J14"/>
    <mergeCell ref="B12:J12"/>
    <mergeCell ref="B13:J13"/>
    <mergeCell ref="B16:J16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G40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16" customWidth="1" min="2" max="2"/>
    <col width="14" customWidth="1" min="3" max="3"/>
    <col width="12" customWidth="1" min="4" max="4"/>
    <col width="12" customWidth="1" min="5" max="5"/>
    <col width="12" customWidth="1" min="6" max="6"/>
    <col width="44" customWidth="1" min="7" max="7"/>
  </cols>
  <sheetData>
    <row r="1">
      <c r="A1" s="1" t="inlineStr">
        <is>
          <t>3. Efficient Frontier — 2 Aset (BBCA + TLKM)</t>
        </is>
      </c>
    </row>
    <row r="2">
      <c r="A2" s="2" t="inlineStr">
        <is>
          <t>Parameter ditarik dari RETURN_RISIKO &amp; KOVAR_KORELASI. Ubah rho di sana untuk melihat bentuk frontier berubah.</t>
        </is>
      </c>
    </row>
    <row r="4">
      <c r="B4" s="3" t="inlineStr">
        <is>
          <t>Parameter (terhubung ke RETURN_RISIKO &amp; KOVAR_KORELASI)</t>
        </is>
      </c>
    </row>
    <row r="5">
      <c r="B5" s="4" t="inlineStr">
        <is>
          <t>E[R] BBCA</t>
        </is>
      </c>
      <c r="C5" s="24">
        <f>RETURN_RISIKO!C6</f>
        <v/>
      </c>
      <c r="G5" s="14" t="inlineStr">
        <is>
          <t>imbal hasil harapan BBCA</t>
        </is>
      </c>
    </row>
    <row r="6">
      <c r="B6" s="4" t="inlineStr">
        <is>
          <t>sd BBCA</t>
        </is>
      </c>
      <c r="C6" s="24">
        <f>RETURN_RISIKO!D6</f>
        <v/>
      </c>
      <c r="G6" s="14" t="inlineStr">
        <is>
          <t>risiko BBCA</t>
        </is>
      </c>
    </row>
    <row r="7">
      <c r="B7" s="4" t="inlineStr">
        <is>
          <t>E[R] TLKM</t>
        </is>
      </c>
      <c r="C7" s="24">
        <f>RETURN_RISIKO!C8</f>
        <v/>
      </c>
      <c r="G7" s="14" t="inlineStr">
        <is>
          <t>imbal hasil harapan TLKM</t>
        </is>
      </c>
    </row>
    <row r="8">
      <c r="B8" s="4" t="inlineStr">
        <is>
          <t>sd TLKM</t>
        </is>
      </c>
      <c r="C8" s="24">
        <f>RETURN_RISIKO!D8</f>
        <v/>
      </c>
      <c r="G8" s="14" t="inlineStr">
        <is>
          <t>risiko TLKM</t>
        </is>
      </c>
    </row>
    <row r="9">
      <c r="B9" s="4" t="inlineStr">
        <is>
          <t>rho (BBCA,TLKM)</t>
        </is>
      </c>
      <c r="C9" s="25">
        <f>KOVAR_KORELASI!E7</f>
        <v/>
      </c>
      <c r="G9" s="14" t="inlineStr">
        <is>
          <t>korelasi — INPUT ada di KOVAR_KORELASI</t>
        </is>
      </c>
    </row>
    <row r="10">
      <c r="B10" s="4" t="inlineStr">
        <is>
          <t>Cov(BBCA,TLKM)</t>
        </is>
      </c>
      <c r="C10" s="13">
        <f>KOVAR_KORELASI!J7</f>
        <v/>
      </c>
      <c r="G10" s="14" t="inlineStr">
        <is>
          <t>rho * sd_BBCA * sd_TLKM (sudah dihitung di sana)</t>
        </is>
      </c>
    </row>
    <row r="12">
      <c r="B12" s="3" t="inlineStr">
        <is>
          <t>Bobot Minimum-Variance (analitis)</t>
        </is>
      </c>
    </row>
    <row r="13">
      <c r="B13" s="8" t="inlineStr">
        <is>
          <t>w*_BBCA</t>
        </is>
      </c>
      <c r="C13" s="26">
        <f>(C8^2-C10)/(C6^2+C8^2-2*C10)</f>
        <v/>
      </c>
      <c r="G13" s="14" t="inlineStr">
        <is>
          <t>(sd_TLKM^2 - Cov) / (sd_BBCA^2 + sd_TLKM^2 - 2*Cov)</t>
        </is>
      </c>
    </row>
    <row r="14">
      <c r="B14" s="7" t="inlineStr">
        <is>
          <t>w*_TLKM</t>
        </is>
      </c>
      <c r="C14" s="27">
        <f>1-C13</f>
        <v/>
      </c>
      <c r="G14" s="14" t="inlineStr">
        <is>
          <t>1 - w*_BBCA</t>
        </is>
      </c>
    </row>
    <row r="15">
      <c r="B15" s="7" t="inlineStr">
        <is>
          <t>E[Rp] min-var</t>
        </is>
      </c>
      <c r="C15" s="28">
        <f>C13*C5+C14*C7</f>
        <v/>
      </c>
      <c r="G15" s="14" t="inlineStr">
        <is>
          <t>w*_BBCA*E[R_BBCA] + w*_TLKM*E[R_TLKM]</t>
        </is>
      </c>
    </row>
    <row r="16">
      <c r="B16" s="8" t="inlineStr">
        <is>
          <t>sd_p min-var</t>
        </is>
      </c>
      <c r="C16" s="29">
        <f>SQRT(C13^2*C6^2+C14^2*C8^2+2*C13*C14*C10)</f>
        <v/>
      </c>
      <c r="G16" s="14" t="inlineStr">
        <is>
          <t>sqrt(w_i^2*sd_i^2 + w_j^2*sd_j^2 + 2*w_i*w_j*Cov)</t>
        </is>
      </c>
    </row>
    <row r="18">
      <c r="B18" s="3" t="inlineStr">
        <is>
          <t>Tabel Frontier (w_BBCA = 0 .. 1, langkah 0,05)</t>
        </is>
      </c>
    </row>
    <row r="19">
      <c r="B19" s="10" t="inlineStr">
        <is>
          <t>w_BBCA</t>
        </is>
      </c>
      <c r="C19" s="10" t="inlineStr">
        <is>
          <t>w_TLKM</t>
        </is>
      </c>
      <c r="D19" s="10" t="inlineStr">
        <is>
          <t>E[Rp]</t>
        </is>
      </c>
      <c r="E19" s="10" t="inlineStr">
        <is>
          <t>sd_p</t>
        </is>
      </c>
      <c r="F19" s="10" t="inlineStr">
        <is>
          <t>Manfaat div.</t>
        </is>
      </c>
    </row>
    <row r="20">
      <c r="B20" s="25" t="n">
        <v>0</v>
      </c>
      <c r="C20" s="25">
        <f>1-B20</f>
        <v/>
      </c>
      <c r="D20" s="24">
        <f>B20*C5+C20*C7</f>
        <v/>
      </c>
      <c r="E20" s="24">
        <f>SQRT(B20^2*C6^2+C20^2*C8^2+2*B20*C20*C10)</f>
        <v/>
      </c>
      <c r="F20" s="24">
        <f>B20*C6+C20*C8-E20</f>
        <v/>
      </c>
    </row>
    <row r="21">
      <c r="B21" s="25" t="n">
        <v>0.05</v>
      </c>
      <c r="C21" s="25">
        <f>1-B21</f>
        <v/>
      </c>
      <c r="D21" s="24">
        <f>B21*C5+C21*C7</f>
        <v/>
      </c>
      <c r="E21" s="24">
        <f>SQRT(B21^2*C6^2+C21^2*C8^2+2*B21*C21*C10)</f>
        <v/>
      </c>
      <c r="F21" s="24">
        <f>B21*C6+C21*C8-E21</f>
        <v/>
      </c>
    </row>
    <row r="22">
      <c r="B22" s="25" t="n">
        <v>0.1</v>
      </c>
      <c r="C22" s="25">
        <f>1-B22</f>
        <v/>
      </c>
      <c r="D22" s="24">
        <f>B22*C5+C22*C7</f>
        <v/>
      </c>
      <c r="E22" s="24">
        <f>SQRT(B22^2*C6^2+C22^2*C8^2+2*B22*C22*C10)</f>
        <v/>
      </c>
      <c r="F22" s="24">
        <f>B22*C6+C22*C8-E22</f>
        <v/>
      </c>
    </row>
    <row r="23">
      <c r="B23" s="25" t="n">
        <v>0.15</v>
      </c>
      <c r="C23" s="25">
        <f>1-B23</f>
        <v/>
      </c>
      <c r="D23" s="24">
        <f>B23*C5+C23*C7</f>
        <v/>
      </c>
      <c r="E23" s="24">
        <f>SQRT(B23^2*C6^2+C23^2*C8^2+2*B23*C23*C10)</f>
        <v/>
      </c>
      <c r="F23" s="24">
        <f>B23*C6+C23*C8-E23</f>
        <v/>
      </c>
    </row>
    <row r="24">
      <c r="B24" s="25" t="n">
        <v>0.2</v>
      </c>
      <c r="C24" s="25">
        <f>1-B24</f>
        <v/>
      </c>
      <c r="D24" s="24">
        <f>B24*C5+C24*C7</f>
        <v/>
      </c>
      <c r="E24" s="24">
        <f>SQRT(B24^2*C6^2+C24^2*C8^2+2*B24*C24*C10)</f>
        <v/>
      </c>
      <c r="F24" s="24">
        <f>B24*C6+C24*C8-E24</f>
        <v/>
      </c>
    </row>
    <row r="25">
      <c r="B25" s="25" t="n">
        <v>0.25</v>
      </c>
      <c r="C25" s="25">
        <f>1-B25</f>
        <v/>
      </c>
      <c r="D25" s="24">
        <f>B25*C5+C25*C7</f>
        <v/>
      </c>
      <c r="E25" s="24">
        <f>SQRT(B25^2*C6^2+C25^2*C8^2+2*B25*C25*C10)</f>
        <v/>
      </c>
      <c r="F25" s="24">
        <f>B25*C6+C25*C8-E25</f>
        <v/>
      </c>
    </row>
    <row r="26">
      <c r="B26" s="25" t="n">
        <v>0.3</v>
      </c>
      <c r="C26" s="25">
        <f>1-B26</f>
        <v/>
      </c>
      <c r="D26" s="24">
        <f>B26*C5+C26*C7</f>
        <v/>
      </c>
      <c r="E26" s="24">
        <f>SQRT(B26^2*C6^2+C26^2*C8^2+2*B26*C26*C10)</f>
        <v/>
      </c>
      <c r="F26" s="24">
        <f>B26*C6+C26*C8-E26</f>
        <v/>
      </c>
    </row>
    <row r="27">
      <c r="B27" s="25" t="n">
        <v>0.35</v>
      </c>
      <c r="C27" s="25">
        <f>1-B27</f>
        <v/>
      </c>
      <c r="D27" s="24">
        <f>B27*C5+C27*C7</f>
        <v/>
      </c>
      <c r="E27" s="24">
        <f>SQRT(B27^2*C6^2+C27^2*C8^2+2*B27*C27*C10)</f>
        <v/>
      </c>
      <c r="F27" s="24">
        <f>B27*C6+C27*C8-E27</f>
        <v/>
      </c>
    </row>
    <row r="28">
      <c r="B28" s="25" t="n">
        <v>0.4</v>
      </c>
      <c r="C28" s="25">
        <f>1-B28</f>
        <v/>
      </c>
      <c r="D28" s="24">
        <f>B28*C5+C28*C7</f>
        <v/>
      </c>
      <c r="E28" s="24">
        <f>SQRT(B28^2*C6^2+C28^2*C8^2+2*B28*C28*C10)</f>
        <v/>
      </c>
      <c r="F28" s="24">
        <f>B28*C6+C28*C8-E28</f>
        <v/>
      </c>
    </row>
    <row r="29">
      <c r="B29" s="25" t="n">
        <v>0.45</v>
      </c>
      <c r="C29" s="25">
        <f>1-B29</f>
        <v/>
      </c>
      <c r="D29" s="24">
        <f>B29*C5+C29*C7</f>
        <v/>
      </c>
      <c r="E29" s="24">
        <f>SQRT(B29^2*C6^2+C29^2*C8^2+2*B29*C29*C10)</f>
        <v/>
      </c>
      <c r="F29" s="24">
        <f>B29*C6+C29*C8-E29</f>
        <v/>
      </c>
    </row>
    <row r="30">
      <c r="B30" s="25" t="n">
        <v>0.5</v>
      </c>
      <c r="C30" s="25">
        <f>1-B30</f>
        <v/>
      </c>
      <c r="D30" s="24">
        <f>B30*C5+C30*C7</f>
        <v/>
      </c>
      <c r="E30" s="24">
        <f>SQRT(B30^2*C6^2+C30^2*C8^2+2*B30*C30*C10)</f>
        <v/>
      </c>
      <c r="F30" s="24">
        <f>B30*C6+C30*C8-E30</f>
        <v/>
      </c>
    </row>
    <row r="31">
      <c r="B31" s="25" t="n">
        <v>0.55</v>
      </c>
      <c r="C31" s="25">
        <f>1-B31</f>
        <v/>
      </c>
      <c r="D31" s="24">
        <f>B31*C5+C31*C7</f>
        <v/>
      </c>
      <c r="E31" s="24">
        <f>SQRT(B31^2*C6^2+C31^2*C8^2+2*B31*C31*C10)</f>
        <v/>
      </c>
      <c r="F31" s="24">
        <f>B31*C6+C31*C8-E31</f>
        <v/>
      </c>
    </row>
    <row r="32">
      <c r="B32" s="25" t="n">
        <v>0.6</v>
      </c>
      <c r="C32" s="25">
        <f>1-B32</f>
        <v/>
      </c>
      <c r="D32" s="24">
        <f>B32*C5+C32*C7</f>
        <v/>
      </c>
      <c r="E32" s="24">
        <f>SQRT(B32^2*C6^2+C32^2*C8^2+2*B32*C32*C10)</f>
        <v/>
      </c>
      <c r="F32" s="24">
        <f>B32*C6+C32*C8-E32</f>
        <v/>
      </c>
    </row>
    <row r="33">
      <c r="B33" s="25" t="n">
        <v>0.65</v>
      </c>
      <c r="C33" s="25">
        <f>1-B33</f>
        <v/>
      </c>
      <c r="D33" s="24">
        <f>B33*C5+C33*C7</f>
        <v/>
      </c>
      <c r="E33" s="24">
        <f>SQRT(B33^2*C6^2+C33^2*C8^2+2*B33*C33*C10)</f>
        <v/>
      </c>
      <c r="F33" s="24">
        <f>B33*C6+C33*C8-E33</f>
        <v/>
      </c>
    </row>
    <row r="34">
      <c r="B34" s="25" t="n">
        <v>0.7</v>
      </c>
      <c r="C34" s="25">
        <f>1-B34</f>
        <v/>
      </c>
      <c r="D34" s="24">
        <f>B34*C5+C34*C7</f>
        <v/>
      </c>
      <c r="E34" s="24">
        <f>SQRT(B34^2*C6^2+C34^2*C8^2+2*B34*C34*C10)</f>
        <v/>
      </c>
      <c r="F34" s="24">
        <f>B34*C6+C34*C8-E34</f>
        <v/>
      </c>
    </row>
    <row r="35">
      <c r="B35" s="25" t="n">
        <v>0.75</v>
      </c>
      <c r="C35" s="25">
        <f>1-B35</f>
        <v/>
      </c>
      <c r="D35" s="24">
        <f>B35*C5+C35*C7</f>
        <v/>
      </c>
      <c r="E35" s="24">
        <f>SQRT(B35^2*C6^2+C35^2*C8^2+2*B35*C35*C10)</f>
        <v/>
      </c>
      <c r="F35" s="24">
        <f>B35*C6+C35*C8-E35</f>
        <v/>
      </c>
    </row>
    <row r="36">
      <c r="B36" s="25" t="n">
        <v>0.8</v>
      </c>
      <c r="C36" s="25">
        <f>1-B36</f>
        <v/>
      </c>
      <c r="D36" s="24">
        <f>B36*C5+C36*C7</f>
        <v/>
      </c>
      <c r="E36" s="24">
        <f>SQRT(B36^2*C6^2+C36^2*C8^2+2*B36*C36*C10)</f>
        <v/>
      </c>
      <c r="F36" s="24">
        <f>B36*C6+C36*C8-E36</f>
        <v/>
      </c>
    </row>
    <row r="37">
      <c r="B37" s="25" t="n">
        <v>0.85</v>
      </c>
      <c r="C37" s="25">
        <f>1-B37</f>
        <v/>
      </c>
      <c r="D37" s="24">
        <f>B37*C5+C37*C7</f>
        <v/>
      </c>
      <c r="E37" s="24">
        <f>SQRT(B37^2*C6^2+C37^2*C8^2+2*B37*C37*C10)</f>
        <v/>
      </c>
      <c r="F37" s="24">
        <f>B37*C6+C37*C8-E37</f>
        <v/>
      </c>
    </row>
    <row r="38">
      <c r="B38" s="25" t="n">
        <v>0.9</v>
      </c>
      <c r="C38" s="25">
        <f>1-B38</f>
        <v/>
      </c>
      <c r="D38" s="24">
        <f>B38*C5+C38*C7</f>
        <v/>
      </c>
      <c r="E38" s="24">
        <f>SQRT(B38^2*C6^2+C38^2*C8^2+2*B38*C38*C10)</f>
        <v/>
      </c>
      <c r="F38" s="24">
        <f>B38*C6+C38*C8-E38</f>
        <v/>
      </c>
    </row>
    <row r="39">
      <c r="B39" s="25" t="n">
        <v>0.95</v>
      </c>
      <c r="C39" s="25">
        <f>1-B39</f>
        <v/>
      </c>
      <c r="D39" s="24">
        <f>B39*C5+C39*C7</f>
        <v/>
      </c>
      <c r="E39" s="24">
        <f>SQRT(B39^2*C6^2+C39^2*C8^2+2*B39*C39*C10)</f>
        <v/>
      </c>
      <c r="F39" s="24">
        <f>B39*C6+C39*C8-E39</f>
        <v/>
      </c>
    </row>
    <row r="40">
      <c r="B40" s="25" t="n">
        <v>1</v>
      </c>
      <c r="C40" s="25">
        <f>1-B40</f>
        <v/>
      </c>
      <c r="D40" s="24">
        <f>B40*C5+C40*C7</f>
        <v/>
      </c>
      <c r="E40" s="24">
        <f>SQRT(B40^2*C6^2+C40^2*C8^2+2*B40*C40*C10)</f>
        <v/>
      </c>
      <c r="F40" s="24">
        <f>B40*C6+C40*C8-E40</f>
        <v/>
      </c>
    </row>
  </sheetData>
  <pageMargins left="0.75" right="0.75" top="1" bottom="1" header="0.5" footer="0.5"/>
  <drawing xmlns:r="http://schemas.openxmlformats.org/officeDocument/2006/relationships" r:id="rId1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H41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22" customWidth="1" min="2" max="2"/>
    <col width="14" customWidth="1" min="3" max="3"/>
    <col width="14" customWidth="1" min="4" max="4"/>
    <col width="14" customWidth="1" min="5" max="5"/>
    <col width="4" customWidth="1" min="6" max="6"/>
    <col width="44" customWidth="1" min="7" max="7"/>
  </cols>
  <sheetData>
    <row r="1">
      <c r="A1" s="1" t="inlineStr">
        <is>
          <t>4. Portofolio Min-Variance — 3 Aset (Aljabar Matriks)</t>
        </is>
      </c>
    </row>
    <row r="2">
      <c r="A2" s="2" t="inlineStr">
        <is>
          <t>w* = (Sigma^-1 * 1) / (1' * Sigma^-1 * 1). Dihitung HIDUP lewat MMULT, MINVERSE, TRANSPOSE.</t>
        </is>
      </c>
    </row>
    <row r="4">
      <c r="B4" s="3" t="inlineStr">
        <is>
          <t>Vektor E[R]</t>
        </is>
      </c>
    </row>
    <row r="5">
      <c r="B5" s="4" t="inlineStr">
        <is>
          <t>BBCA</t>
        </is>
      </c>
      <c r="C5" s="24">
        <f>RETURN_RISIKO!C6</f>
        <v/>
      </c>
    </row>
    <row r="6">
      <c r="B6" s="4" t="inlineStr">
        <is>
          <t>BBRI</t>
        </is>
      </c>
      <c r="C6" s="24">
        <f>RETURN_RISIKO!C7</f>
        <v/>
      </c>
    </row>
    <row r="7">
      <c r="B7" s="4" t="inlineStr">
        <is>
          <t>TLKM</t>
        </is>
      </c>
      <c r="C7" s="24">
        <f>RETURN_RISIKO!C8</f>
        <v/>
      </c>
    </row>
    <row r="9">
      <c r="B9" s="3" t="inlineStr">
        <is>
          <t>Matriks Kovarians  Sigma  (dari KOVAR_KORELASI)</t>
        </is>
      </c>
      <c r="C9" s="10" t="inlineStr">
        <is>
          <t>BBCA</t>
        </is>
      </c>
      <c r="D9" s="10" t="inlineStr">
        <is>
          <t>BBRI</t>
        </is>
      </c>
      <c r="E9" s="10" t="inlineStr">
        <is>
          <t>TLKM</t>
        </is>
      </c>
    </row>
    <row r="10">
      <c r="B10" s="10" t="inlineStr">
        <is>
          <t>BBCA</t>
        </is>
      </c>
      <c r="C10" s="13">
        <f>KOVAR_KORELASI!H7</f>
        <v/>
      </c>
      <c r="D10" s="13">
        <f>KOVAR_KORELASI!I7</f>
        <v/>
      </c>
      <c r="E10" s="13">
        <f>KOVAR_KORELASI!J7</f>
        <v/>
      </c>
    </row>
    <row r="11">
      <c r="B11" s="10" t="inlineStr">
        <is>
          <t>BBRI</t>
        </is>
      </c>
      <c r="C11" s="13">
        <f>KOVAR_KORELASI!H8</f>
        <v/>
      </c>
      <c r="D11" s="13">
        <f>KOVAR_KORELASI!I8</f>
        <v/>
      </c>
      <c r="E11" s="13">
        <f>KOVAR_KORELASI!J8</f>
        <v/>
      </c>
    </row>
    <row r="12">
      <c r="B12" s="10" t="inlineStr">
        <is>
          <t>TLKM</t>
        </is>
      </c>
      <c r="C12" s="13">
        <f>KOVAR_KORELASI!H9</f>
        <v/>
      </c>
      <c r="D12" s="13">
        <f>KOVAR_KORELASI!I9</f>
        <v/>
      </c>
      <c r="E12" s="13">
        <f>KOVAR_KORELASI!J9</f>
        <v/>
      </c>
    </row>
    <row r="14">
      <c r="B14" s="3" t="inlineStr">
        <is>
          <t>Matriks Invers  Sigma^-1  (=MINVERSE, array C15:E17)</t>
        </is>
      </c>
      <c r="C14" s="10" t="inlineStr">
        <is>
          <t>BBCA</t>
        </is>
      </c>
      <c r="D14" s="10" t="inlineStr">
        <is>
          <t>BBRI</t>
        </is>
      </c>
      <c r="E14" s="10" t="inlineStr">
        <is>
          <t>TLKM</t>
        </is>
      </c>
    </row>
    <row r="15">
      <c r="B15" s="10" t="inlineStr">
        <is>
          <t>BBCA</t>
        </is>
      </c>
      <c r="C15" s="30">
        <f t="array" ref="C15:E17">MINVERSE(C10:E12)</f>
        <v/>
      </c>
      <c r="D15" s="30" t="n"/>
      <c r="E15" s="30" t="n"/>
    </row>
    <row r="16">
      <c r="B16" s="10" t="inlineStr">
        <is>
          <t>BBRI</t>
        </is>
      </c>
      <c r="C16" s="30" t="n"/>
      <c r="D16" s="30" t="n"/>
      <c r="E16" s="30" t="n"/>
    </row>
    <row r="17">
      <c r="B17" s="10" t="inlineStr">
        <is>
          <t>TLKM</t>
        </is>
      </c>
      <c r="C17" s="30" t="n"/>
      <c r="D17" s="30" t="n"/>
      <c r="E17" s="30" t="n"/>
    </row>
    <row r="19">
      <c r="B19" s="3" t="inlineStr">
        <is>
          <t>Vektor 1 (tiga angka 1)</t>
        </is>
      </c>
    </row>
    <row r="20">
      <c r="B20" s="4" t="inlineStr">
        <is>
          <t>BBCA</t>
        </is>
      </c>
      <c r="C20" s="16" t="n">
        <v>1</v>
      </c>
    </row>
    <row r="21">
      <c r="B21" s="4" t="inlineStr">
        <is>
          <t>BBRI</t>
        </is>
      </c>
      <c r="C21" s="16" t="n">
        <v>1</v>
      </c>
    </row>
    <row r="22">
      <c r="B22" s="4" t="inlineStr">
        <is>
          <t>TLKM</t>
        </is>
      </c>
      <c r="C22" s="16" t="n">
        <v>1</v>
      </c>
    </row>
    <row r="24">
      <c r="B24" s="3" t="inlineStr">
        <is>
          <t>Langkah 1:  Sigma^-1 * 1   (=MMULT, array C25:C27)</t>
        </is>
      </c>
    </row>
    <row r="25">
      <c r="B25" s="4" t="inlineStr">
        <is>
          <t>BBCA</t>
        </is>
      </c>
      <c r="C25" s="31">
        <f t="array" ref="C25:C27">MMULT(C15:E17,C20:C22)</f>
        <v/>
      </c>
    </row>
    <row r="26">
      <c r="B26" s="4" t="inlineStr">
        <is>
          <t>BBRI</t>
        </is>
      </c>
      <c r="C26" s="31" t="n"/>
    </row>
    <row r="27">
      <c r="B27" s="4" t="inlineStr">
        <is>
          <t>TLKM</t>
        </is>
      </c>
      <c r="C27" s="31" t="n"/>
    </row>
    <row r="29">
      <c r="B29" s="3" t="inlineStr">
        <is>
          <t>Langkah 2:  penyebut  = TRANSPOSE(1) * (Sigma^-1 * 1)   (skalar di C30)</t>
        </is>
      </c>
    </row>
    <row r="30">
      <c r="C30" s="26">
        <f t="array" ref="C30">MMULT(TRANSPOSE(C20:C22),C25:C27)</f>
        <v/>
      </c>
      <c r="G30" s="9" t="inlineStr">
        <is>
          <t>1' * Sigma^-1 * 1  (skalar penyebut)</t>
        </is>
      </c>
    </row>
    <row r="32">
      <c r="B32" s="3" t="inlineStr">
        <is>
          <t>Bobot Optimal Min-Variance  w* = (Sigma^-1 * 1) / penyebut</t>
        </is>
      </c>
    </row>
    <row r="33">
      <c r="B33" s="8" t="inlineStr">
        <is>
          <t>w*_BBCA</t>
        </is>
      </c>
      <c r="C33" s="26">
        <f>C25/$C$30</f>
        <v/>
      </c>
      <c r="G33" s="9" t="inlineStr">
        <is>
          <t>Rumus matriks Markowitz:</t>
        </is>
      </c>
    </row>
    <row r="34">
      <c r="B34" s="8" t="inlineStr">
        <is>
          <t>w*_BBRI</t>
        </is>
      </c>
      <c r="C34" s="26">
        <f>C26/$C$30</f>
        <v/>
      </c>
      <c r="G34" s="32" t="inlineStr">
        <is>
          <t>w* = (Sigma^-1 . 1) / (1' . Sigma^-1 . 1)</t>
        </is>
      </c>
    </row>
    <row r="35">
      <c r="B35" s="8" t="inlineStr">
        <is>
          <t>w*_TLKM</t>
        </is>
      </c>
      <c r="C35" s="26">
        <f>C27/$C$30</f>
        <v/>
      </c>
    </row>
    <row r="36">
      <c r="B36" s="7" t="inlineStr">
        <is>
          <t>Cek: sum(w*)</t>
        </is>
      </c>
      <c r="C36" s="27">
        <f>SUM(C33:C35)</f>
        <v/>
      </c>
      <c r="G36" s="9" t="inlineStr">
        <is>
          <t>harus = 1,0000 (sumber daya penuh)</t>
        </is>
      </c>
    </row>
    <row r="37">
      <c r="G37" s="9" t="inlineStr">
        <is>
          <t>Semua bobot terhitung via MMULT, MINVERSE, TRANSPOSE — rumus hidup.</t>
        </is>
      </c>
    </row>
    <row r="38">
      <c r="B38" s="3" t="inlineStr">
        <is>
          <t>Metrik Portofolio pada w*</t>
        </is>
      </c>
    </row>
    <row r="39">
      <c r="B39" s="7" t="inlineStr">
        <is>
          <t>E[Rp]</t>
        </is>
      </c>
      <c r="C39" s="29">
        <f t="array" ref="C39">MMULT(TRANSPOSE(C33:C35),C5:C7)</f>
        <v/>
      </c>
      <c r="G39" s="9" t="inlineStr">
        <is>
          <t>MMULT(TRANSPOSE(w*), E[R])</t>
        </is>
      </c>
    </row>
    <row r="40">
      <c r="B40" s="7" t="inlineStr">
        <is>
          <t>Varians</t>
        </is>
      </c>
      <c r="C40" s="27">
        <f t="array" ref="C40">MMULT(TRANSPOSE(C33:C35),MMULT(C10:E12,C33:C35))</f>
        <v/>
      </c>
      <c r="G40" s="9" t="inlineStr">
        <is>
          <t>MMULT(TRANSPOSE(w*), MMULT(Sigma, w*))</t>
        </is>
      </c>
    </row>
    <row r="41">
      <c r="B41" s="8" t="inlineStr">
        <is>
          <t>sd_p  = akar varians</t>
        </is>
      </c>
      <c r="C41" s="29">
        <f>SQRT(C40)</f>
        <v/>
      </c>
      <c r="G41" s="9" t="inlineStr">
        <is>
          <t>RISIKO minimum portofolio 3 aset</t>
        </is>
      </c>
    </row>
  </sheetData>
  <mergeCells count="2">
    <mergeCell ref="G37:H38"/>
    <mergeCell ref="G34:H35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G24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14" customWidth="1" min="2" max="2"/>
    <col width="14" customWidth="1" min="3" max="3"/>
    <col width="14" customWidth="1" min="4" max="4"/>
    <col width="44" customWidth="1" min="5" max="5"/>
    <col width="4" customWidth="1" min="6" max="6"/>
    <col width="40" customWidth="1" min="7" max="7"/>
  </cols>
  <sheetData>
    <row r="1">
      <c r="A1" s="1" t="inlineStr">
        <is>
          <t>5. Pengaruh Korelasi terhadap Risiko Portofolio</t>
        </is>
      </c>
    </row>
    <row r="2">
      <c r="A2" s="2" t="inlineStr">
        <is>
          <t>Portofolio 50/50 (BBCA + TLKM). Lihat bagaimana sd_p turun saat rho turun — inilah manfaat diversifikasi.</t>
        </is>
      </c>
    </row>
    <row r="4">
      <c r="B4" s="3" t="inlineStr">
        <is>
          <t>Asumsi</t>
        </is>
      </c>
    </row>
    <row r="5">
      <c r="B5" s="4" t="inlineStr">
        <is>
          <t>w_BBCA</t>
        </is>
      </c>
      <c r="C5" s="22" t="n">
        <v>0.5</v>
      </c>
    </row>
    <row r="6">
      <c r="B6" s="4" t="inlineStr">
        <is>
          <t>w_TLKM</t>
        </is>
      </c>
      <c r="C6" s="25">
        <f>1-C5</f>
        <v/>
      </c>
    </row>
    <row r="7">
      <c r="B7" s="7" t="inlineStr">
        <is>
          <t>sd_BBCA</t>
        </is>
      </c>
      <c r="C7" s="24">
        <f>RETURN_RISIKO!D6</f>
        <v/>
      </c>
    </row>
    <row r="8">
      <c r="B8" s="7" t="inlineStr">
        <is>
          <t>sd_TLKM</t>
        </is>
      </c>
      <c r="C8" s="24">
        <f>RETURN_RISIKO!D8</f>
        <v/>
      </c>
    </row>
    <row r="9">
      <c r="B9" s="19" t="inlineStr">
        <is>
          <t>Rata-rata sd tunggal</t>
        </is>
      </c>
      <c r="C9" s="17">
        <f>C5*C7+C6*C8</f>
        <v/>
      </c>
      <c r="E9" s="9" t="inlineStr">
        <is>
          <t>sd portofolio saat rho = +1 (tanpa diversifikasi)</t>
        </is>
      </c>
    </row>
    <row r="11">
      <c r="B11" s="3" t="inlineStr">
        <is>
          <t>Tabel Sensitivitas Korelasi</t>
        </is>
      </c>
    </row>
    <row r="12">
      <c r="B12" s="10" t="inlineStr">
        <is>
          <t>rho</t>
        </is>
      </c>
      <c r="C12" s="10" t="inlineStr">
        <is>
          <t>sd_p (portofolio)</t>
        </is>
      </c>
      <c r="D12" s="10" t="inlineStr">
        <is>
          <t>Manfaat div.</t>
        </is>
      </c>
      <c r="E12" s="10" t="inlineStr">
        <is>
          <t>Catatan</t>
        </is>
      </c>
    </row>
    <row r="13">
      <c r="B13" s="33" t="n">
        <v>1</v>
      </c>
      <c r="C13" s="24">
        <f>SQRT($C$5^2*$C$7^2+$C$6^2*$C$8^2+2*$C$5*$C$6*B13*$C$7*$C$8)</f>
        <v/>
      </c>
      <c r="D13" s="24">
        <f>$C$9-C13</f>
        <v/>
      </c>
      <c r="E13" s="14" t="inlineStr">
        <is>
          <t>rho = +1: tidak ada manfaat (linear)</t>
        </is>
      </c>
    </row>
    <row r="14">
      <c r="B14" s="33" t="n">
        <v>0.75</v>
      </c>
      <c r="C14" s="24">
        <f>SQRT($C$5^2*$C$7^2+$C$6^2*$C$8^2+2*$C$5*$C$6*B14*$C$7*$C$8)</f>
        <v/>
      </c>
      <c r="D14" s="24">
        <f>$C$9-C14</f>
        <v/>
      </c>
      <c r="E14" s="14" t="inlineStr"/>
    </row>
    <row r="15">
      <c r="B15" s="33" t="n">
        <v>0.5</v>
      </c>
      <c r="C15" s="24">
        <f>SQRT($C$5^2*$C$7^2+$C$6^2*$C$8^2+2*$C$5*$C$6*B15*$C$7*$C$8)</f>
        <v/>
      </c>
      <c r="D15" s="24">
        <f>$C$9-C15</f>
        <v/>
      </c>
      <c r="E15" s="14" t="inlineStr"/>
    </row>
    <row r="16">
      <c r="B16" s="33" t="n">
        <v>0.25</v>
      </c>
      <c r="C16" s="24">
        <f>SQRT($C$5^2*$C$7^2+$C$6^2*$C$8^2+2*$C$5*$C$6*B16*$C$7*$C$8)</f>
        <v/>
      </c>
      <c r="D16" s="24">
        <f>$C$9-C16</f>
        <v/>
      </c>
      <c r="E16" s="14" t="inlineStr">
        <is>
          <t>rho historis BBCA-TLKM</t>
        </is>
      </c>
    </row>
    <row r="17">
      <c r="B17" s="33" t="n">
        <v>0</v>
      </c>
      <c r="C17" s="24">
        <f>SQRT($C$5^2*$C$7^2+$C$6^2*$C$8^2+2*$C$5*$C$6*B17*$C$7*$C$8)</f>
        <v/>
      </c>
      <c r="D17" s="24">
        <f>$C$9-C17</f>
        <v/>
      </c>
      <c r="E17" s="14" t="inlineStr">
        <is>
          <t>tak berkorelasi</t>
        </is>
      </c>
    </row>
    <row r="18">
      <c r="B18" s="33" t="n">
        <v>-0.25</v>
      </c>
      <c r="C18" s="24">
        <f>SQRT($C$5^2*$C$7^2+$C$6^2*$C$8^2+2*$C$5*$C$6*B18*$C$7*$C$8)</f>
        <v/>
      </c>
      <c r="D18" s="24">
        <f>$C$9-C18</f>
        <v/>
      </c>
      <c r="E18" s="14" t="inlineStr"/>
    </row>
    <row r="19">
      <c r="B19" s="33" t="n">
        <v>-0.5</v>
      </c>
      <c r="C19" s="24">
        <f>SQRT($C$5^2*$C$7^2+$C$6^2*$C$8^2+2*$C$5*$C$6*B19*$C$7*$C$8)</f>
        <v/>
      </c>
      <c r="D19" s="24">
        <f>$C$9-C19</f>
        <v/>
      </c>
      <c r="E19" s="14" t="inlineStr"/>
    </row>
    <row r="20">
      <c r="B20" s="33" t="n">
        <v>-0.75</v>
      </c>
      <c r="C20" s="24">
        <f>SQRT($C$5^2*$C$7^2+$C$6^2*$C$8^2+2*$C$5*$C$6*B20*$C$7*$C$8)</f>
        <v/>
      </c>
      <c r="D20" s="24">
        <f>$C$9-C20</f>
        <v/>
      </c>
      <c r="E20" s="14" t="inlineStr"/>
    </row>
    <row r="21">
      <c r="B21" s="33" t="n">
        <v>-1</v>
      </c>
      <c r="C21" s="24">
        <f>SQRT($C$5^2*$C$7^2+$C$6^2*$C$8^2+2*$C$5*$C$6*B21*$C$7*$C$8)</f>
        <v/>
      </c>
      <c r="D21" s="24">
        <f>$C$9-C21</f>
        <v/>
      </c>
      <c r="E21" s="14" t="inlineStr">
        <is>
          <t>rho = -1: risiko dapat dihilangkan penuh (teoritis)</t>
        </is>
      </c>
    </row>
    <row r="23">
      <c r="B23" s="15" t="inlineStr">
        <is>
          <t>Pelajaran:</t>
        </is>
      </c>
    </row>
    <row r="24" ht="48" customHeight="1">
      <c r="B24" s="9" t="inlineStr">
        <is>
          <t>Semakin rendah korelasi (rho) antar aset, semakin besar manfaat diversifikasi — sd_p makin jauh di bawah rata-rata sd aset tunggal (kolom D membesar). Pada rho = -1, risiko bisa (secara teoritis) dihilangkan sepenuhnya. Inilah inti Markowitz: jangan hanya lihat risiko tiap aset, tapi korelasi antar mereka.</t>
        </is>
      </c>
    </row>
  </sheetData>
  <mergeCells count="1">
    <mergeCell ref="B24:G24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2026-07-18T15:55:16Z</dcterms:created>
  <dcterms:modified xmlns:dcterms="http://purl.org/dc/terms/" xmlns:xsi="http://www.w3.org/2001/XMLSchema-instance" xsi:type="dcterms:W3CDTF">2026-07-18T15:55:16Z</dcterms:modified>
</cp:coreProperties>
</file>