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worksheets/sheet6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ETUNJUK" sheetId="1" state="visible" r:id="rId1"/>
    <sheet xmlns:r="http://schemas.openxmlformats.org/officeDocument/2006/relationships" name="OBLIGASI_A" sheetId="2" state="visible" r:id="rId2"/>
    <sheet xmlns:r="http://schemas.openxmlformats.org/officeDocument/2006/relationships" name="OBLIGASI_B" sheetId="3" state="visible" r:id="rId3"/>
    <sheet xmlns:r="http://schemas.openxmlformats.org/officeDocument/2006/relationships" name="DURATION_CONVEXITY" sheetId="4" state="visible" r:id="rId4"/>
    <sheet xmlns:r="http://schemas.openxmlformats.org/officeDocument/2006/relationships" name="PRICE_YIELD" sheetId="5" state="visible" r:id="rId5"/>
    <sheet xmlns:r="http://schemas.openxmlformats.org/officeDocument/2006/relationships" name="APPROX_PERUBAHAN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6">
    <numFmt numFmtId="164" formatCode="0.0000%"/>
    <numFmt numFmtId="165" formatCode="&quot;Rp&quot;#,##0.00;[Red](&quot;Rp&quot;#,##0.00)"/>
    <numFmt numFmtId="166" formatCode="#,##0.0000"/>
    <numFmt numFmtId="167" formatCode="0.00%;[Red](0.00%)"/>
    <numFmt numFmtId="168" formatCode="0&quot;+ bp&quot;"/>
    <numFmt numFmtId="169" formatCode="0.0000"/>
  </numFmts>
  <fonts count="8">
    <font>
      <name val="Calibri"/>
      <family val="2"/>
      <color theme="1"/>
      <sz val="11"/>
      <scheme val="minor"/>
    </font>
    <font>
      <name val="Calibri"/>
      <b val="1"/>
      <color rgb="FFFFFFFF"/>
      <sz val="14"/>
    </font>
    <font>
      <name val="Calibri"/>
      <color rgb="FF555555"/>
      <sz val="9"/>
    </font>
    <font>
      <name val="Calibri"/>
      <b val="1"/>
      <color rgb="FF000000"/>
      <sz val="11"/>
    </font>
    <font>
      <name val="Calibri"/>
      <color rgb="FF000000"/>
      <sz val="11"/>
    </font>
    <font>
      <name val="Calibri"/>
      <color rgb="FF0D47A1"/>
      <sz val="11"/>
    </font>
    <font>
      <name val="Calibri"/>
      <b val="1"/>
      <color rgb="FFFFFFFF"/>
      <sz val="11"/>
    </font>
    <font>
      <name val="Consolas"/>
      <color rgb="FF1B5E20"/>
      <sz val="10"/>
    </font>
  </fonts>
  <fills count="7">
    <fill>
      <patternFill/>
    </fill>
    <fill>
      <patternFill patternType="gray125"/>
    </fill>
    <fill>
      <patternFill patternType="solid">
        <fgColor rgb="FF00C853"/>
      </patternFill>
    </fill>
    <fill>
      <patternFill patternType="solid">
        <fgColor rgb="FFE8F5E9"/>
      </patternFill>
    </fill>
    <fill>
      <patternFill patternType="solid">
        <fgColor rgb="FFF5F5F5"/>
      </patternFill>
    </fill>
    <fill>
      <patternFill patternType="solid">
        <fgColor rgb="FFBBDEFB"/>
      </patternFill>
    </fill>
    <fill>
      <patternFill patternType="solid">
        <fgColor rgb="FFFFF59D"/>
      </patternFill>
    </fill>
  </fills>
  <borders count="2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</borders>
  <cellStyleXfs count="1">
    <xf numFmtId="0" fontId="0" fillId="0" borderId="0"/>
  </cellStyleXfs>
  <cellXfs count="35">
    <xf numFmtId="0" fontId="0" fillId="0" borderId="0" pivotButton="0" quotePrefix="0" xfId="0"/>
    <xf numFmtId="0" fontId="1" fillId="2" borderId="0" applyAlignment="1" pivotButton="0" quotePrefix="0" xfId="0">
      <alignment horizontal="left" vertical="center"/>
    </xf>
    <xf numFmtId="0" fontId="2" fillId="3" borderId="0" applyAlignment="1" pivotButton="0" quotePrefix="0" xfId="0">
      <alignment horizontal="left" vertical="center" wrapText="1"/>
    </xf>
    <xf numFmtId="0" fontId="3" fillId="3" borderId="1" pivotButton="0" quotePrefix="0" xfId="0"/>
    <xf numFmtId="0" fontId="0" fillId="3" borderId="1" pivotButton="0" quotePrefix="0" xfId="0"/>
    <xf numFmtId="0" fontId="3" fillId="4" borderId="1" applyAlignment="1" pivotButton="0" quotePrefix="0" xfId="0">
      <alignment horizontal="left" vertical="top" wrapText="1"/>
    </xf>
    <xf numFmtId="0" fontId="4" fillId="0" borderId="1" applyAlignment="1" pivotButton="0" quotePrefix="0" xfId="0">
      <alignment horizontal="left" vertical="top" wrapText="1"/>
    </xf>
    <xf numFmtId="0" fontId="3" fillId="3" borderId="1" applyAlignment="1" pivotButton="0" quotePrefix="0" xfId="0">
      <alignment horizontal="left" vertical="center"/>
    </xf>
    <xf numFmtId="0" fontId="4" fillId="0" borderId="1" applyAlignment="1" pivotButton="0" quotePrefix="0" xfId="0">
      <alignment horizontal="left" vertical="center"/>
    </xf>
    <xf numFmtId="164" fontId="5" fillId="5" borderId="1" applyAlignment="1" pivotButton="0" quotePrefix="0" xfId="0">
      <alignment horizontal="right" vertical="center"/>
    </xf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165" fontId="5" fillId="5" borderId="1" applyAlignment="1" pivotButton="0" quotePrefix="0" xfId="0">
      <alignment horizontal="right" vertical="center"/>
    </xf>
    <xf numFmtId="1" fontId="5" fillId="5" borderId="1" applyAlignment="1" pivotButton="0" quotePrefix="0" xfId="0">
      <alignment horizontal="right" vertical="center"/>
    </xf>
    <xf numFmtId="0" fontId="4" fillId="0" borderId="1" applyAlignment="1" pivotButton="0" quotePrefix="0" xfId="0">
      <alignment horizontal="left" vertical="center" indent="1"/>
    </xf>
    <xf numFmtId="165" fontId="4" fillId="0" borderId="1" applyAlignment="1" pivotButton="0" quotePrefix="0" xfId="0">
      <alignment horizontal="right" vertical="center"/>
    </xf>
    <xf numFmtId="164" fontId="4" fillId="0" borderId="1" applyAlignment="1" pivotButton="0" quotePrefix="0" xfId="0">
      <alignment horizontal="right" vertical="center"/>
    </xf>
    <xf numFmtId="1" fontId="4" fillId="0" borderId="1" applyAlignment="1" pivotButton="0" quotePrefix="0" xfId="0">
      <alignment horizontal="right" vertical="center"/>
    </xf>
    <xf numFmtId="0" fontId="6" fillId="2" borderId="1" applyAlignment="1" pivotButton="0" quotePrefix="0" xfId="0">
      <alignment horizontal="center" vertical="center" wrapText="1"/>
    </xf>
    <xf numFmtId="0" fontId="6" fillId="2" borderId="1" applyAlignment="1" pivotButton="0" quotePrefix="0" xfId="0">
      <alignment horizontal="center" vertical="center"/>
    </xf>
    <xf numFmtId="166" fontId="4" fillId="0" borderId="1" applyAlignment="1" pivotButton="0" quotePrefix="0" xfId="0">
      <alignment horizontal="right" vertical="center"/>
    </xf>
    <xf numFmtId="165" fontId="3" fillId="6" borderId="1" applyAlignment="1" pivotButton="0" quotePrefix="0" xfId="0">
      <alignment horizontal="right" vertical="center"/>
    </xf>
    <xf numFmtId="4" fontId="4" fillId="0" borderId="1" applyAlignment="1" pivotButton="0" quotePrefix="0" xfId="0">
      <alignment horizontal="right" vertical="center"/>
    </xf>
    <xf numFmtId="4" fontId="3" fillId="6" borderId="1" applyAlignment="1" pivotButton="0" quotePrefix="0" xfId="0">
      <alignment horizontal="right" vertical="center"/>
    </xf>
    <xf numFmtId="166" fontId="3" fillId="6" borderId="1" applyAlignment="1" pivotButton="0" quotePrefix="0" xfId="0">
      <alignment horizontal="right" vertical="center"/>
    </xf>
    <xf numFmtId="0" fontId="2" fillId="4" borderId="0" applyAlignment="1" pivotButton="0" quotePrefix="0" xfId="0">
      <alignment horizontal="left" vertical="center" wrapText="1"/>
    </xf>
    <xf numFmtId="0" fontId="2" fillId="3" borderId="0" applyAlignment="1" pivotButton="0" quotePrefix="0" xfId="0">
      <alignment horizontal="left" vertical="center"/>
    </xf>
    <xf numFmtId="164" fontId="3" fillId="6" borderId="1" applyAlignment="1" pivotButton="0" quotePrefix="0" xfId="0">
      <alignment horizontal="right" vertical="center"/>
    </xf>
    <xf numFmtId="0" fontId="2" fillId="0" borderId="1" applyAlignment="1" pivotButton="0" quotePrefix="0" xfId="0">
      <alignment horizontal="left" vertical="center" wrapText="1"/>
    </xf>
    <xf numFmtId="1" fontId="3" fillId="6" borderId="1" applyAlignment="1" pivotButton="0" quotePrefix="0" xfId="0">
      <alignment horizontal="right" vertical="center"/>
    </xf>
    <xf numFmtId="167" fontId="3" fillId="6" borderId="1" applyAlignment="1" pivotButton="0" quotePrefix="0" xfId="0">
      <alignment horizontal="right" vertical="center"/>
    </xf>
    <xf numFmtId="0" fontId="7" fillId="4" borderId="0" applyAlignment="1" pivotButton="0" quotePrefix="0" xfId="0">
      <alignment horizontal="left" vertical="center"/>
    </xf>
    <xf numFmtId="168" fontId="5" fillId="5" borderId="1" applyAlignment="1" pivotButton="0" quotePrefix="0" xfId="0">
      <alignment horizontal="right" vertical="center"/>
    </xf>
    <xf numFmtId="169" fontId="4" fillId="0" borderId="1" applyAlignment="1" pivotButton="0" quotePrefix="0" xfId="0">
      <alignment horizontal="right" vertical="center"/>
    </xf>
    <xf numFmtId="167" fontId="4" fillId="0" borderId="1" applyAlignment="1" pivotButton="0" quotePrefix="0" xfId="0">
      <alignment horizontal="righ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charts/chart1.xml><?xml version="1.0" encoding="utf-8"?>
<chartSpace xmlns="http://schemas.openxmlformats.org/drawingml/2006/chart">
  <style val="2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Price-Yield Curve — SUN 10Y vs Korporasi 5Y</a:t>
            </a:r>
          </a:p>
        </rich>
      </tx>
    </title>
    <plotArea>
      <scatterChart>
        <ser>
          <idx val="0"/>
          <order val="0"/>
          <tx>
            <strRef>
              <f>'PRICE_YIELD'!C5</f>
            </strRef>
          </tx>
          <spPr>
            <a:ln xmlns:a="http://schemas.openxmlformats.org/drawingml/2006/main" w="22000">
              <a:solidFill>
                <a:srgbClr val="1B5E20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xVal>
            <numRef>
              <f>'PRICE_YIELD'!$B$6:$B$24</f>
            </numRef>
          </xVal>
          <yVal>
            <numRef>
              <f>'PRICE_YIELD'!$C$6:$C$24</f>
            </numRef>
          </yVal>
        </ser>
        <ser>
          <idx val="1"/>
          <order val="1"/>
          <tx>
            <strRef>
              <f>'PRICE_YIELD'!D5</f>
            </strRef>
          </tx>
          <spPr>
            <a:ln xmlns:a="http://schemas.openxmlformats.org/drawingml/2006/main" w="22000">
              <a:solidFill>
                <a:srgbClr val="C62828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xVal>
            <numRef>
              <f>'PRICE_YIELD'!$B$6:$B$24</f>
            </numRef>
          </xVal>
          <yVal>
            <numRef>
              <f>'PRICE_YIELD'!$D$6:$D$24</f>
            </numRef>
          </yVal>
        </ser>
        <axId val="10"/>
        <axId val="20"/>
      </scatterChart>
      <val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Yield to maturity (%)</a:t>
                </a:r>
              </a:p>
            </rich>
          </tx>
        </title>
        <numFmt formatCode="0.0%" sourceLinked="0"/>
        <majorTickMark val="none"/>
        <minorTickMark val="none"/>
        <crossAx val="20"/>
      </valAx>
      <valAx>
        <axId val="2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Harga obligasi (Rp)</a:t>
                </a:r>
              </a:p>
            </rich>
          </tx>
        </title>
        <numFmt formatCode="&quot;Rp&quot;#,##0" sourceLinked="0"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7</col>
      <colOff>0</colOff>
      <row>4</row>
      <rowOff>0</rowOff>
    </from>
    <ext cx="792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B2:C29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8" customWidth="1" min="2" max="2"/>
    <col width="95" customWidth="1" min="3" max="3"/>
  </cols>
  <sheetData>
    <row r="2" ht="26" customHeight="1">
      <c r="B2" s="1" t="inlineStr">
        <is>
          <t>DURATION &amp; CONVEXITY — KALKULATOR OBLIGASI 5-SHEET</t>
        </is>
      </c>
    </row>
    <row r="3" ht="28" customHeight="1">
      <c r="B3" s="2" t="inlineStr">
        <is>
          <t>Dua obligasi Indonesia: SUN 10Y (pemerintah, low-risk) vs Korporasi 5Y BEI (spread kredit) · semiannual coupon · formula hidup</t>
        </is>
      </c>
    </row>
    <row r="5">
      <c r="B5" s="3" t="inlineStr">
        <is>
          <t>ALUR KERJA:</t>
        </is>
      </c>
      <c r="C5" s="4" t="n"/>
    </row>
    <row r="6">
      <c r="B6" s="5" t="inlineStr">
        <is>
          <t>1. OBLIGASI_A</t>
        </is>
      </c>
      <c r="C6" s="6" t="inlineStr">
        <is>
          <t>SUN 10 tahun: kupon 7% semiannual, face value Rp 1.000, yield 7% (par). Hitung harga, Macaulay duration, modified duration, convexity. Ubah sel BIRU untuk lihat sensitivitas.</t>
        </is>
      </c>
    </row>
    <row r="7">
      <c r="B7" s="5" t="inlineStr">
        <is>
          <t>2. OBLIGASI_B</t>
        </is>
      </c>
      <c r="C7" s="6" t="inlineStr">
        <is>
          <t>Obligasi korporasi 5Y BEI: kupon 9% semiannual, face value Rp 1.000, yield 8% (premium). Bandingkan metrik dengan SUN 10Y.</t>
        </is>
      </c>
    </row>
    <row r="8">
      <c r="B8" s="5" t="inlineStr">
        <is>
          <t>3. DURATION_CONVEXITY</t>
        </is>
      </c>
      <c r="C8" s="6" t="inlineStr">
        <is>
          <t>Rumus induk + perbandingan dua obligasi berdampingan. Inilah inti artikel: bagaimana tenor, kupon, dan yield membentuk sensitivitas bunga.</t>
        </is>
      </c>
    </row>
    <row r="9">
      <c r="B9" s="5" t="inlineStr">
        <is>
          <t>4. PRICE_YIELD</t>
        </is>
      </c>
      <c r="C9" s="6" t="inlineStr">
        <is>
          <t>Tabel price-yield curve untuk dua obligasi (yield 3%-12%). Grafik memvisualkan kurva cembung — bukan garis lurus.</t>
        </is>
      </c>
    </row>
    <row r="10">
      <c r="B10" s="5" t="inlineStr">
        <is>
          <t>5. APPROX_PERUBAHAN</t>
        </is>
      </c>
      <c r="C10" s="6" t="inlineStr">
        <is>
          <t>Aproksimasi %ΔP ≈ −D_mod·Δy + ½·C·Δy² untuk shock +100bp, +200bp, −100bp. Bandingkan linear (duration saja) vs duration+convexity vs harga sebenarnya (reprice).</t>
        </is>
      </c>
    </row>
    <row r="12">
      <c r="B12" s="3" t="inlineStr">
        <is>
          <t>ANGKA KUNCI (base case):</t>
        </is>
      </c>
      <c r="C12" s="4" t="n"/>
    </row>
    <row r="13">
      <c r="B13" s="5" t="inlineStr">
        <is>
          <t>• SUN 10Y</t>
        </is>
      </c>
      <c r="C13" s="6" t="inlineStr">
        <is>
          <t>Par Rp 1.000,00 · Macaulay duration 7,35 thn (14,71 periode) · Mod duration 7,11 · Convexity 64,30 (tahun²)</t>
        </is>
      </c>
    </row>
    <row r="14">
      <c r="B14" s="5" t="inlineStr">
        <is>
          <t>• Korporasi 5Y</t>
        </is>
      </c>
      <c r="C14" s="6" t="inlineStr">
        <is>
          <t>Premium Rp 1.040,55 · Macaulay 4,15 thn (8,31 periode) · Mod duration 3,99 · Convexity 19,76 (tahun²)</t>
        </is>
      </c>
    </row>
    <row r="15">
      <c r="B15" s="5" t="inlineStr">
        <is>
          <t>• Intuisi</t>
        </is>
      </c>
      <c r="C15" s="6" t="inlineStr">
        <is>
          <t>SUN 10Y punya durasi 1,78× korporasi 5Y walau yield mirip: tenor mendominasi. Shock +100bp: SUN jatuh ~6,8%, korporasi ~4,0%.</t>
        </is>
      </c>
    </row>
    <row r="16">
      <c r="B16" s="5" t="inlineStr">
        <is>
          <t>• Convexity gain</t>
        </is>
      </c>
      <c r="C16" s="6" t="inlineStr">
        <is>
          <t>Shock +100bp: linear memprediksi −7,11% (SUN) tapi harga sebenarnya hanya −6,79% — convexity menahan 32 bp dari kerugian.</t>
        </is>
      </c>
    </row>
    <row r="18">
      <c r="B18" s="3" t="inlineStr">
        <is>
          <t>LEGENDA WARNA:</t>
        </is>
      </c>
      <c r="C18" s="4" t="n"/>
    </row>
    <row r="19">
      <c r="B19" s="5" t="inlineStr">
        <is>
          <t>Input manual</t>
        </is>
      </c>
      <c r="C19" s="6" t="inlineStr">
        <is>
          <t>Sel BIRU = Anda ubah. Contoh: kupon, yield, tenor, face value.</t>
        </is>
      </c>
    </row>
    <row r="20">
      <c r="B20" s="5" t="inlineStr">
        <is>
          <t>Formula hidup</t>
        </is>
      </c>
      <c r="C20" s="6" t="inlineStr">
        <is>
          <t>Sel hitam/putih = dihitung otomatis. Jangan diketik ulang.</t>
        </is>
      </c>
    </row>
    <row r="21">
      <c r="B21" s="5" t="inlineStr">
        <is>
          <t>Header / total</t>
        </is>
      </c>
      <c r="C21" s="6" t="inlineStr">
        <is>
          <t>Hijau band = sub-judul; kuning = metrik kunci (harga, durasi); oranye = aproksimasi Δ harga.</t>
        </is>
      </c>
    </row>
    <row r="23">
      <c r="B23" s="3" t="inlineStr">
        <is>
          <t>Eksperimen yang direkomendasikan:</t>
        </is>
      </c>
      <c r="C23" s="4" t="n"/>
    </row>
    <row r="24">
      <c r="B24" s="5" t="inlineStr">
        <is>
          <t>• Shock kupon</t>
        </is>
      </c>
      <c r="C24" s="6" t="inlineStr">
        <is>
          <t>Di OBLIGASI_A, set kupon = 0% (zero-coupon). Macaulay duration = 10 tahun (= tenor) — maksimum sensitivitas. Inilah mengapa zero-coupon paling volatil.</t>
        </is>
      </c>
    </row>
    <row r="25">
      <c r="B25" s="5" t="inlineStr">
        <is>
          <t>• Shock yield</t>
        </is>
      </c>
      <c r="C25" s="6" t="inlineStr">
        <is>
          <t>Di OBLIGASI_A, ubah yield dari 7% ke 10%. Harga jatuh, tetapi modified duration juga berubah (efek konveksitas).</t>
        </is>
      </c>
    </row>
    <row r="26">
      <c r="B26" s="5" t="inlineStr">
        <is>
          <t>• Shock tenor</t>
        </is>
      </c>
      <c r="C26" s="6" t="inlineStr">
        <is>
          <t>Di OBLIGASI_B, ubah tenor ke 30 tahun. Lihat bagaimana durasi dan konveksitas melonjak — mengapa obligasi jangka panjang sangat sensitif.</t>
        </is>
      </c>
    </row>
    <row r="27">
      <c r="B27" s="5" t="inlineStr">
        <is>
          <t>• Bandingkan aproksimasi</t>
        </is>
      </c>
      <c r="C27" s="6" t="inlineStr">
        <is>
          <t>Di APPROX_PERUBAHAN, shock +200bp: linear meleset paling jauh, duration+convexity lebih dekat ke harga sebenarnya.</t>
        </is>
      </c>
    </row>
    <row r="29">
      <c r="B29" s="5" t="inlineStr">
        <is>
          <t>Referensi teori:</t>
        </is>
      </c>
      <c r="C29" s="6" t="inlineStr">
        <is>
          <t>Macaulay (1938), Hicks (1939). Konteks Indonesia: SUN FR series (fixed rate), obligasi korporasi BEI, PPh bunga 20% (final). Yield semiannual Konvensi 30/360.</t>
        </is>
      </c>
    </row>
  </sheetData>
  <mergeCells count="2">
    <mergeCell ref="B3:C3"/>
    <mergeCell ref="B2:C2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B2:W33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34" customWidth="1" min="2" max="2"/>
    <col width="11" customWidth="1" min="3" max="3"/>
    <col width="11" customWidth="1" min="4" max="4"/>
    <col width="11" customWidth="1" min="5" max="5"/>
    <col width="11" customWidth="1" min="6" max="6"/>
    <col width="11" customWidth="1" min="7" max="7"/>
    <col width="11" customWidth="1" min="8" max="8"/>
    <col width="11" customWidth="1" min="9" max="9"/>
    <col width="11" customWidth="1" min="10" max="10"/>
    <col width="11" customWidth="1" min="11" max="11"/>
    <col width="11" customWidth="1" min="12" max="12"/>
    <col width="11" customWidth="1" min="13" max="13"/>
    <col width="11" customWidth="1" min="14" max="14"/>
    <col width="11" customWidth="1" min="15" max="15"/>
    <col width="11" customWidth="1" min="16" max="16"/>
    <col width="11" customWidth="1" min="17" max="17"/>
    <col width="11" customWidth="1" min="18" max="18"/>
    <col width="11" customWidth="1" min="19" max="19"/>
    <col width="11" customWidth="1" min="20" max="20"/>
    <col width="11" customWidth="1" min="21" max="21"/>
    <col width="11" customWidth="1" min="22" max="22"/>
    <col width="16" customWidth="1" min="23" max="23"/>
  </cols>
  <sheetData>
    <row r="2" ht="24" customHeight="1">
      <c r="B2" s="1" t="inlineStr">
        <is>
          <t>OBLIGASI A · SURAT UTANG NEGARA (SUN) 10 TAHUN</t>
        </is>
      </c>
    </row>
    <row r="3" ht="24" customHeight="1">
      <c r="B3" s="2" t="inlineStr">
        <is>
          <t>Kupon 7% semiannual · face Rp 1.000 · YTM 7% (par). Proxy: FR series SUN fixed-rate.</t>
        </is>
      </c>
    </row>
    <row r="5">
      <c r="B5" s="7" t="inlineStr">
        <is>
          <t>INPUT (ubah sel BIRU)</t>
        </is>
      </c>
      <c r="C5" s="4" t="n"/>
      <c r="D5" s="4" t="n"/>
      <c r="E5" s="4" t="n"/>
      <c r="F5" s="4" t="n"/>
      <c r="G5" s="4" t="n"/>
      <c r="H5" s="4" t="n"/>
      <c r="I5" s="4" t="n"/>
      <c r="J5" s="4" t="n"/>
      <c r="K5" s="4" t="n"/>
      <c r="L5" s="4" t="n"/>
      <c r="M5" s="4" t="n"/>
      <c r="N5" s="4" t="n"/>
      <c r="O5" s="4" t="n"/>
      <c r="P5" s="4" t="n"/>
      <c r="Q5" s="4" t="n"/>
      <c r="R5" s="4" t="n"/>
      <c r="S5" s="4" t="n"/>
      <c r="T5" s="4" t="n"/>
      <c r="U5" s="4" t="n"/>
      <c r="V5" s="4" t="n"/>
      <c r="W5" s="4" t="n"/>
    </row>
    <row r="6">
      <c r="B6" s="8" t="inlineStr">
        <is>
          <t>Kupon tahunan (annual coupon rate)</t>
        </is>
      </c>
      <c r="C6" s="9" t="n">
        <v>7</v>
      </c>
      <c r="W6" s="10" t="inlineStr">
        <is>
          <t>Kupon/thn</t>
        </is>
      </c>
    </row>
    <row r="7">
      <c r="B7" s="8" t="inlineStr">
        <is>
          <t>Yield to maturity (YTM, tahunan)</t>
        </is>
      </c>
      <c r="C7" s="9" t="n">
        <v>7</v>
      </c>
      <c r="W7" s="11" t="inlineStr">
        <is>
          <t>Diskonto</t>
        </is>
      </c>
    </row>
    <row r="8">
      <c r="B8" s="8" t="inlineStr">
        <is>
          <t>Nilai nominal (face / par value)</t>
        </is>
      </c>
      <c r="C8" s="12" t="n">
        <v>1000</v>
      </c>
      <c r="W8" s="11" t="inlineStr">
        <is>
          <t>Dibayar di T=N</t>
        </is>
      </c>
    </row>
    <row r="9">
      <c r="B9" s="8" t="inlineStr">
        <is>
          <t>Tenor (tahun)</t>
        </is>
      </c>
      <c r="C9" s="13" t="n">
        <v>10</v>
      </c>
      <c r="W9" s="11" t="inlineStr">
        <is>
          <t>Waktu jatuh tempo</t>
        </is>
      </c>
    </row>
    <row r="10">
      <c r="B10" s="8" t="inlineStr">
        <is>
          <t>Frekuensi kupon / tahun</t>
        </is>
      </c>
      <c r="C10" s="13" t="n">
        <v>2</v>
      </c>
      <c r="W10" s="11" t="inlineStr">
        <is>
          <t>2 = semiannual</t>
        </is>
      </c>
    </row>
    <row r="11">
      <c r="B11" s="14" t="inlineStr">
        <is>
          <t>→ Kupon per periode (C)</t>
        </is>
      </c>
      <c r="C11" s="15">
        <f>C6/100*C8/C10</f>
        <v/>
      </c>
      <c r="W11" s="11" t="inlineStr">
        <is>
          <t>Kupon period</t>
        </is>
      </c>
    </row>
    <row r="12">
      <c r="B12" s="14" t="inlineStr">
        <is>
          <t>→ Yield per periode (y)</t>
        </is>
      </c>
      <c r="C12" s="16">
        <f>C7/100/C10</f>
        <v/>
      </c>
      <c r="W12" s="11" t="inlineStr">
        <is>
          <t>Diskonto period</t>
        </is>
      </c>
    </row>
    <row r="13">
      <c r="B13" s="14" t="inlineStr">
        <is>
          <t>→ Jumlah periode (N)</t>
        </is>
      </c>
      <c r="C13" s="17">
        <f>C9*C10</f>
        <v/>
      </c>
      <c r="W13" s="11" t="inlineStr">
        <is>
          <t>N periode</t>
        </is>
      </c>
    </row>
    <row r="15">
      <c r="B15" s="18" t="inlineStr">
        <is>
          <t>Periode (t)</t>
        </is>
      </c>
      <c r="C15" s="19" t="n">
        <v>1</v>
      </c>
      <c r="D15" s="19" t="n">
        <v>2</v>
      </c>
      <c r="E15" s="19" t="n">
        <v>3</v>
      </c>
      <c r="F15" s="19" t="n">
        <v>4</v>
      </c>
      <c r="G15" s="19" t="n">
        <v>5</v>
      </c>
      <c r="H15" s="19" t="n">
        <v>6</v>
      </c>
      <c r="I15" s="19" t="n">
        <v>7</v>
      </c>
      <c r="J15" s="19" t="n">
        <v>8</v>
      </c>
      <c r="K15" s="19" t="n">
        <v>9</v>
      </c>
      <c r="L15" s="19" t="n">
        <v>10</v>
      </c>
      <c r="M15" s="19" t="n">
        <v>11</v>
      </c>
      <c r="N15" s="19" t="n">
        <v>12</v>
      </c>
      <c r="O15" s="19" t="n">
        <v>13</v>
      </c>
      <c r="P15" s="19" t="n">
        <v>14</v>
      </c>
      <c r="Q15" s="19" t="n">
        <v>15</v>
      </c>
      <c r="R15" s="19" t="n">
        <v>16</v>
      </c>
      <c r="S15" s="19" t="n">
        <v>17</v>
      </c>
      <c r="T15" s="19" t="n">
        <v>18</v>
      </c>
      <c r="U15" s="19" t="n">
        <v>19</v>
      </c>
      <c r="V15" s="19" t="n">
        <v>20</v>
      </c>
      <c r="W15" s="18" t="inlineStr">
        <is>
          <t>TOTAL</t>
        </is>
      </c>
    </row>
    <row r="16">
      <c r="B16" s="7" t="inlineStr">
        <is>
          <t>Waktu ke periode-t (tahun)</t>
        </is>
      </c>
      <c r="C16" s="20" t="n"/>
      <c r="D16" s="20" t="n"/>
      <c r="E16" s="20" t="n"/>
      <c r="F16" s="20" t="n"/>
      <c r="G16" s="20" t="n"/>
      <c r="H16" s="20" t="n"/>
      <c r="I16" s="20" t="n"/>
      <c r="J16" s="20" t="n"/>
      <c r="K16" s="20" t="n"/>
      <c r="L16" s="20" t="n"/>
      <c r="M16" s="20" t="n"/>
      <c r="N16" s="20" t="n"/>
      <c r="O16" s="20" t="n"/>
      <c r="P16" s="20" t="n"/>
      <c r="Q16" s="20" t="n"/>
      <c r="R16" s="20" t="n"/>
      <c r="S16" s="20" t="n"/>
      <c r="T16" s="20" t="n"/>
      <c r="U16" s="20" t="n"/>
      <c r="V16" s="20" t="n"/>
      <c r="W16" s="8" t="inlineStr"/>
    </row>
    <row r="17">
      <c r="B17" s="7" t="inlineStr">
        <is>
          <t>Arus kas CFₜ</t>
        </is>
      </c>
      <c r="C17" s="15" t="n"/>
      <c r="D17" s="15" t="n"/>
      <c r="E17" s="15" t="n"/>
      <c r="F17" s="15" t="n"/>
      <c r="G17" s="15" t="n"/>
      <c r="H17" s="15" t="n"/>
      <c r="I17" s="15" t="n"/>
      <c r="J17" s="15" t="n"/>
      <c r="K17" s="15" t="n"/>
      <c r="L17" s="15" t="n"/>
      <c r="M17" s="15" t="n"/>
      <c r="N17" s="15" t="n"/>
      <c r="O17" s="15" t="n"/>
      <c r="P17" s="15" t="n"/>
      <c r="Q17" s="15" t="n"/>
      <c r="R17" s="15" t="n"/>
      <c r="S17" s="15" t="n"/>
      <c r="T17" s="15" t="n"/>
      <c r="U17" s="15" t="n"/>
      <c r="V17" s="15" t="n"/>
      <c r="W17" s="21" t="n"/>
    </row>
    <row r="18">
      <c r="B18" s="7" t="inlineStr">
        <is>
          <t>Faktor diskonto 1/(1+y)ᵗ</t>
        </is>
      </c>
      <c r="C18" s="20" t="n"/>
      <c r="D18" s="20" t="n"/>
      <c r="E18" s="20" t="n"/>
      <c r="F18" s="20" t="n"/>
      <c r="G18" s="20" t="n"/>
      <c r="H18" s="20" t="n"/>
      <c r="I18" s="20" t="n"/>
      <c r="J18" s="20" t="n"/>
      <c r="K18" s="20" t="n"/>
      <c r="L18" s="20" t="n"/>
      <c r="M18" s="20" t="n"/>
      <c r="N18" s="20" t="n"/>
      <c r="O18" s="20" t="n"/>
      <c r="P18" s="20" t="n"/>
      <c r="Q18" s="20" t="n"/>
      <c r="R18" s="20" t="n"/>
      <c r="S18" s="20" t="n"/>
      <c r="T18" s="20" t="n"/>
      <c r="U18" s="20" t="n"/>
      <c r="V18" s="20" t="n"/>
      <c r="W18" s="8" t="inlineStr"/>
    </row>
    <row r="19">
      <c r="B19" s="7" t="inlineStr">
        <is>
          <t>PV arus kas</t>
        </is>
      </c>
      <c r="C19" s="15" t="n"/>
      <c r="D19" s="15" t="n"/>
      <c r="E19" s="15" t="n"/>
      <c r="F19" s="15" t="n"/>
      <c r="G19" s="15" t="n"/>
      <c r="H19" s="15" t="n"/>
      <c r="I19" s="15" t="n"/>
      <c r="J19" s="15" t="n"/>
      <c r="K19" s="15" t="n"/>
      <c r="L19" s="15" t="n"/>
      <c r="M19" s="15" t="n"/>
      <c r="N19" s="15" t="n"/>
      <c r="O19" s="15" t="n"/>
      <c r="P19" s="15" t="n"/>
      <c r="Q19" s="15" t="n"/>
      <c r="R19" s="15" t="n"/>
      <c r="S19" s="15" t="n"/>
      <c r="T19" s="15" t="n"/>
      <c r="U19" s="15" t="n"/>
      <c r="V19" s="15" t="n"/>
      <c r="W19" s="21" t="n"/>
    </row>
    <row r="20">
      <c r="B20" s="7" t="inlineStr">
        <is>
          <t>t × PV</t>
        </is>
      </c>
      <c r="C20" s="15" t="n"/>
      <c r="D20" s="15" t="n"/>
      <c r="E20" s="15" t="n"/>
      <c r="F20" s="15" t="n"/>
      <c r="G20" s="15" t="n"/>
      <c r="H20" s="15" t="n"/>
      <c r="I20" s="15" t="n"/>
      <c r="J20" s="15" t="n"/>
      <c r="K20" s="15" t="n"/>
      <c r="L20" s="15" t="n"/>
      <c r="M20" s="15" t="n"/>
      <c r="N20" s="15" t="n"/>
      <c r="O20" s="15" t="n"/>
      <c r="P20" s="15" t="n"/>
      <c r="Q20" s="15" t="n"/>
      <c r="R20" s="15" t="n"/>
      <c r="S20" s="15" t="n"/>
      <c r="T20" s="15" t="n"/>
      <c r="U20" s="15" t="n"/>
      <c r="V20" s="15" t="n"/>
      <c r="W20" s="21" t="n"/>
    </row>
    <row r="21">
      <c r="B21" s="7" t="inlineStr">
        <is>
          <t>t(t+1) × PV</t>
        </is>
      </c>
      <c r="C21" s="22" t="n"/>
      <c r="D21" s="22" t="n"/>
      <c r="E21" s="22" t="n"/>
      <c r="F21" s="22" t="n"/>
      <c r="G21" s="22" t="n"/>
      <c r="H21" s="22" t="n"/>
      <c r="I21" s="22" t="n"/>
      <c r="J21" s="22" t="n"/>
      <c r="K21" s="22" t="n"/>
      <c r="L21" s="22" t="n"/>
      <c r="M21" s="22" t="n"/>
      <c r="N21" s="22" t="n"/>
      <c r="O21" s="22" t="n"/>
      <c r="P21" s="22" t="n"/>
      <c r="Q21" s="22" t="n"/>
      <c r="R21" s="22" t="n"/>
      <c r="S21" s="22" t="n"/>
      <c r="T21" s="22" t="n"/>
      <c r="U21" s="22" t="n"/>
      <c r="V21" s="22" t="n"/>
      <c r="W21" s="23" t="n"/>
    </row>
    <row r="23">
      <c r="B23" s="7" t="inlineStr">
        <is>
          <t>OUTPUT — METRIK OBLIGASI</t>
        </is>
      </c>
      <c r="C23" s="4" t="n"/>
      <c r="D23" s="4" t="n"/>
      <c r="E23" s="4" t="n"/>
      <c r="F23" s="4" t="n"/>
      <c r="G23" s="4" t="n"/>
      <c r="H23" s="4" t="n"/>
      <c r="I23" s="4" t="n"/>
      <c r="J23" s="4" t="n"/>
      <c r="K23" s="4" t="n"/>
      <c r="L23" s="4" t="n"/>
      <c r="M23" s="4" t="n"/>
      <c r="N23" s="4" t="n"/>
      <c r="O23" s="4" t="n"/>
      <c r="P23" s="4" t="n"/>
      <c r="Q23" s="4" t="n"/>
      <c r="R23" s="4" t="n"/>
      <c r="S23" s="4" t="n"/>
      <c r="T23" s="4" t="n"/>
      <c r="U23" s="4" t="n"/>
      <c r="V23" s="4" t="n"/>
      <c r="W23" s="4" t="n"/>
    </row>
    <row r="24">
      <c r="B24" s="8" t="inlineStr">
        <is>
          <t>Harga obligasi (P) = Σ PV</t>
        </is>
      </c>
      <c r="C24" s="21">
        <f>W19</f>
        <v/>
      </c>
    </row>
    <row r="25">
      <c r="B25" s="14" t="inlineStr">
        <is>
          <t>Macaulay dur. (periode) = Σt·PV / P</t>
        </is>
      </c>
      <c r="C25" s="24">
        <f>W20/W19</f>
        <v/>
      </c>
    </row>
    <row r="26">
      <c r="B26" s="14" t="inlineStr">
        <is>
          <t>Macaulay dur. (tahun) = D_mac / freq</t>
        </is>
      </c>
      <c r="C26" s="24">
        <f>C25/C10</f>
        <v/>
      </c>
    </row>
    <row r="27">
      <c r="B27" s="14" t="inlineStr">
        <is>
          <t>Modified dur. (tahun) = D_mac_yrs / (1+y)</t>
        </is>
      </c>
      <c r="C27" s="24">
        <f>C26/(1+C12)</f>
        <v/>
      </c>
    </row>
    <row r="28">
      <c r="B28" s="14" t="inlineStr">
        <is>
          <t>Convexity (periode²) = Σt(t+1)PV / [P·(1+y)²]</t>
        </is>
      </c>
      <c r="C28" s="24">
        <f>W21/(W19*(1+C12)^2)</f>
        <v/>
      </c>
    </row>
    <row r="29">
      <c r="B29" s="14" t="inlineStr">
        <is>
          <t>Convexity (tahun²) = C_period / freq²</t>
        </is>
      </c>
      <c r="C29" s="24">
        <f>C28/C10^2</f>
        <v/>
      </c>
    </row>
    <row r="30">
      <c r="B30" s="14" t="inlineStr">
        <is>
          <t>Dollar duration = D_mod × P</t>
        </is>
      </c>
      <c r="C30" s="21">
        <f>C27*C24</f>
        <v/>
      </c>
    </row>
    <row r="31">
      <c r="B31" s="14" t="inlineStr">
        <is>
          <t>PVBP (per 1 bp, Rp per face) ≈ D_mod·P·0,0001</t>
        </is>
      </c>
      <c r="C31" s="21">
        <f>C27*C24*0.0001</f>
        <v/>
      </c>
    </row>
    <row r="33" ht="28" customHeight="1">
      <c r="B33" s="25" t="inlineStr">
        <is>
          <t>Catatan: kupon &amp; yield disimpan sebagai angka persen (7,0000 = 7%). Semiannual: kupon/y dan yield/2 per periode. Macaulay dalam tahun = (Σ t·PV / P) / 2. Convexity dalam tahun² = convexity_period / 4.</t>
        </is>
      </c>
    </row>
  </sheetData>
  <mergeCells count="21">
    <mergeCell ref="C30:V30"/>
    <mergeCell ref="C6:V6"/>
    <mergeCell ref="C24:V24"/>
    <mergeCell ref="B33:W33"/>
    <mergeCell ref="B5:W5"/>
    <mergeCell ref="C26:V26"/>
    <mergeCell ref="C29:V29"/>
    <mergeCell ref="C25:V25"/>
    <mergeCell ref="C10:V10"/>
    <mergeCell ref="C9:V9"/>
    <mergeCell ref="C31:V31"/>
    <mergeCell ref="B3:W3"/>
    <mergeCell ref="C12:V12"/>
    <mergeCell ref="C11:V11"/>
    <mergeCell ref="C27:V27"/>
    <mergeCell ref="B2:W2"/>
    <mergeCell ref="C8:V8"/>
    <mergeCell ref="B23:W23"/>
    <mergeCell ref="C7:V7"/>
    <mergeCell ref="C28:V28"/>
    <mergeCell ref="C13:V13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B2:M33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34" customWidth="1" min="2" max="2"/>
    <col width="11" customWidth="1" min="3" max="3"/>
    <col width="11" customWidth="1" min="4" max="4"/>
    <col width="11" customWidth="1" min="5" max="5"/>
    <col width="11" customWidth="1" min="6" max="6"/>
    <col width="11" customWidth="1" min="7" max="7"/>
    <col width="11" customWidth="1" min="8" max="8"/>
    <col width="11" customWidth="1" min="9" max="9"/>
    <col width="11" customWidth="1" min="10" max="10"/>
    <col width="11" customWidth="1" min="11" max="11"/>
    <col width="11" customWidth="1" min="12" max="12"/>
    <col width="16" customWidth="1" min="13" max="13"/>
  </cols>
  <sheetData>
    <row r="2" ht="24" customHeight="1">
      <c r="B2" s="1" t="inlineStr">
        <is>
          <t>OBLIGASI B · KORPORASI BEI 5 TAHUN</t>
        </is>
      </c>
    </row>
    <row r="3" ht="24" customHeight="1">
      <c r="B3" s="2" t="inlineStr">
        <is>
          <t>Kupon 9% semiannual · face Rp 1.000 · YTM 8% (premium). Spread kredit 100bp di atas SUN.</t>
        </is>
      </c>
    </row>
    <row r="5">
      <c r="B5" s="7" t="inlineStr">
        <is>
          <t>INPUT (ubah sel BIRU)</t>
        </is>
      </c>
      <c r="C5" s="4" t="n"/>
      <c r="D5" s="4" t="n"/>
      <c r="E5" s="4" t="n"/>
      <c r="F5" s="4" t="n"/>
      <c r="G5" s="4" t="n"/>
      <c r="H5" s="4" t="n"/>
      <c r="I5" s="4" t="n"/>
      <c r="J5" s="4" t="n"/>
      <c r="K5" s="4" t="n"/>
      <c r="L5" s="4" t="n"/>
      <c r="M5" s="4" t="n"/>
    </row>
    <row r="6">
      <c r="B6" s="8" t="inlineStr">
        <is>
          <t>Kupon tahunan (annual coupon rate)</t>
        </is>
      </c>
      <c r="C6" s="9" t="n">
        <v>9</v>
      </c>
      <c r="M6" s="10" t="inlineStr">
        <is>
          <t>Kupon/thn</t>
        </is>
      </c>
    </row>
    <row r="7">
      <c r="B7" s="8" t="inlineStr">
        <is>
          <t>Yield to maturity (YTM, tahunan)</t>
        </is>
      </c>
      <c r="C7" s="9" t="n">
        <v>8</v>
      </c>
      <c r="M7" s="11" t="inlineStr">
        <is>
          <t>Diskonto</t>
        </is>
      </c>
    </row>
    <row r="8">
      <c r="B8" s="8" t="inlineStr">
        <is>
          <t>Nilai nominal (face / par value)</t>
        </is>
      </c>
      <c r="C8" s="12" t="n">
        <v>1000</v>
      </c>
      <c r="M8" s="11" t="inlineStr">
        <is>
          <t>Dibayar di T=N</t>
        </is>
      </c>
    </row>
    <row r="9">
      <c r="B9" s="8" t="inlineStr">
        <is>
          <t>Tenor (tahun)</t>
        </is>
      </c>
      <c r="C9" s="13" t="n">
        <v>5</v>
      </c>
      <c r="M9" s="11" t="inlineStr">
        <is>
          <t>Waktu jatuh tempo</t>
        </is>
      </c>
    </row>
    <row r="10">
      <c r="B10" s="8" t="inlineStr">
        <is>
          <t>Frekuensi kupon / tahun</t>
        </is>
      </c>
      <c r="C10" s="13" t="n">
        <v>2</v>
      </c>
      <c r="M10" s="11" t="inlineStr">
        <is>
          <t>2 = semiannual</t>
        </is>
      </c>
    </row>
    <row r="11">
      <c r="B11" s="14" t="inlineStr">
        <is>
          <t>→ Kupon per periode (C)</t>
        </is>
      </c>
      <c r="C11" s="15">
        <f>C6/100*C8/C10</f>
        <v/>
      </c>
      <c r="M11" s="11" t="inlineStr">
        <is>
          <t>Kupon period</t>
        </is>
      </c>
    </row>
    <row r="12">
      <c r="B12" s="14" t="inlineStr">
        <is>
          <t>→ Yield per periode (y)</t>
        </is>
      </c>
      <c r="C12" s="16">
        <f>C7/100/C10</f>
        <v/>
      </c>
      <c r="M12" s="11" t="inlineStr">
        <is>
          <t>Diskonto period</t>
        </is>
      </c>
    </row>
    <row r="13">
      <c r="B13" s="14" t="inlineStr">
        <is>
          <t>→ Jumlah periode (N)</t>
        </is>
      </c>
      <c r="C13" s="17">
        <f>C9*C10</f>
        <v/>
      </c>
      <c r="M13" s="11" t="inlineStr">
        <is>
          <t>N periode</t>
        </is>
      </c>
    </row>
    <row r="15">
      <c r="B15" s="18" t="inlineStr">
        <is>
          <t>Periode (t)</t>
        </is>
      </c>
      <c r="C15" s="19" t="n">
        <v>1</v>
      </c>
      <c r="D15" s="19" t="n">
        <v>2</v>
      </c>
      <c r="E15" s="19" t="n">
        <v>3</v>
      </c>
      <c r="F15" s="19" t="n">
        <v>4</v>
      </c>
      <c r="G15" s="19" t="n">
        <v>5</v>
      </c>
      <c r="H15" s="19" t="n">
        <v>6</v>
      </c>
      <c r="I15" s="19" t="n">
        <v>7</v>
      </c>
      <c r="J15" s="19" t="n">
        <v>8</v>
      </c>
      <c r="K15" s="19" t="n">
        <v>9</v>
      </c>
      <c r="L15" s="19" t="n">
        <v>10</v>
      </c>
      <c r="M15" s="18" t="inlineStr">
        <is>
          <t>TOTAL</t>
        </is>
      </c>
    </row>
    <row r="16">
      <c r="B16" s="7" t="inlineStr">
        <is>
          <t>Waktu ke periode-t (tahun)</t>
        </is>
      </c>
      <c r="C16" s="20" t="n"/>
      <c r="D16" s="20" t="n"/>
      <c r="E16" s="20" t="n"/>
      <c r="F16" s="20" t="n"/>
      <c r="G16" s="20" t="n"/>
      <c r="H16" s="20" t="n"/>
      <c r="I16" s="20" t="n"/>
      <c r="J16" s="20" t="n"/>
      <c r="K16" s="20" t="n"/>
      <c r="L16" s="20" t="n"/>
      <c r="M16" s="8" t="inlineStr"/>
    </row>
    <row r="17">
      <c r="B17" s="7" t="inlineStr">
        <is>
          <t>Arus kas CFₜ</t>
        </is>
      </c>
      <c r="C17" s="15" t="n"/>
      <c r="D17" s="15" t="n"/>
      <c r="E17" s="15" t="n"/>
      <c r="F17" s="15" t="n"/>
      <c r="G17" s="15" t="n"/>
      <c r="H17" s="15" t="n"/>
      <c r="I17" s="15" t="n"/>
      <c r="J17" s="15" t="n"/>
      <c r="K17" s="15" t="n"/>
      <c r="L17" s="15" t="n"/>
      <c r="M17" s="21" t="n"/>
    </row>
    <row r="18">
      <c r="B18" s="7" t="inlineStr">
        <is>
          <t>Faktor diskonto 1/(1+y)ᵗ</t>
        </is>
      </c>
      <c r="C18" s="20" t="n"/>
      <c r="D18" s="20" t="n"/>
      <c r="E18" s="20" t="n"/>
      <c r="F18" s="20" t="n"/>
      <c r="G18" s="20" t="n"/>
      <c r="H18" s="20" t="n"/>
      <c r="I18" s="20" t="n"/>
      <c r="J18" s="20" t="n"/>
      <c r="K18" s="20" t="n"/>
      <c r="L18" s="20" t="n"/>
      <c r="M18" s="8" t="inlineStr"/>
    </row>
    <row r="19">
      <c r="B19" s="7" t="inlineStr">
        <is>
          <t>PV arus kas</t>
        </is>
      </c>
      <c r="C19" s="15" t="n"/>
      <c r="D19" s="15" t="n"/>
      <c r="E19" s="15" t="n"/>
      <c r="F19" s="15" t="n"/>
      <c r="G19" s="15" t="n"/>
      <c r="H19" s="15" t="n"/>
      <c r="I19" s="15" t="n"/>
      <c r="J19" s="15" t="n"/>
      <c r="K19" s="15" t="n"/>
      <c r="L19" s="15" t="n"/>
      <c r="M19" s="21" t="n"/>
    </row>
    <row r="20">
      <c r="B20" s="7" t="inlineStr">
        <is>
          <t>t × PV</t>
        </is>
      </c>
      <c r="C20" s="15" t="n"/>
      <c r="D20" s="15" t="n"/>
      <c r="E20" s="15" t="n"/>
      <c r="F20" s="15" t="n"/>
      <c r="G20" s="15" t="n"/>
      <c r="H20" s="15" t="n"/>
      <c r="I20" s="15" t="n"/>
      <c r="J20" s="15" t="n"/>
      <c r="K20" s="15" t="n"/>
      <c r="L20" s="15" t="n"/>
      <c r="M20" s="21" t="n"/>
    </row>
    <row r="21">
      <c r="B21" s="7" t="inlineStr">
        <is>
          <t>t(t+1) × PV</t>
        </is>
      </c>
      <c r="C21" s="22" t="n"/>
      <c r="D21" s="22" t="n"/>
      <c r="E21" s="22" t="n"/>
      <c r="F21" s="22" t="n"/>
      <c r="G21" s="22" t="n"/>
      <c r="H21" s="22" t="n"/>
      <c r="I21" s="22" t="n"/>
      <c r="J21" s="22" t="n"/>
      <c r="K21" s="22" t="n"/>
      <c r="L21" s="22" t="n"/>
      <c r="M21" s="23" t="n"/>
    </row>
    <row r="23">
      <c r="B23" s="7" t="inlineStr">
        <is>
          <t>OUTPUT — METRIK OBLIGASI</t>
        </is>
      </c>
      <c r="C23" s="4" t="n"/>
      <c r="D23" s="4" t="n"/>
      <c r="E23" s="4" t="n"/>
      <c r="F23" s="4" t="n"/>
      <c r="G23" s="4" t="n"/>
      <c r="H23" s="4" t="n"/>
      <c r="I23" s="4" t="n"/>
      <c r="J23" s="4" t="n"/>
      <c r="K23" s="4" t="n"/>
      <c r="L23" s="4" t="n"/>
      <c r="M23" s="4" t="n"/>
    </row>
    <row r="24">
      <c r="B24" s="8" t="inlineStr">
        <is>
          <t>Harga obligasi (P) = Σ PV</t>
        </is>
      </c>
      <c r="C24" s="21">
        <f>M19</f>
        <v/>
      </c>
    </row>
    <row r="25">
      <c r="B25" s="14" t="inlineStr">
        <is>
          <t>Macaulay dur. (periode) = Σt·PV / P</t>
        </is>
      </c>
      <c r="C25" s="24">
        <f>M20/M19</f>
        <v/>
      </c>
    </row>
    <row r="26">
      <c r="B26" s="14" t="inlineStr">
        <is>
          <t>Macaulay dur. (tahun) = D_mac / freq</t>
        </is>
      </c>
      <c r="C26" s="24">
        <f>C25/C10</f>
        <v/>
      </c>
    </row>
    <row r="27">
      <c r="B27" s="14" t="inlineStr">
        <is>
          <t>Modified dur. (tahun) = D_mac_yrs / (1+y)</t>
        </is>
      </c>
      <c r="C27" s="24">
        <f>C26/(1+C12)</f>
        <v/>
      </c>
    </row>
    <row r="28">
      <c r="B28" s="14" t="inlineStr">
        <is>
          <t>Convexity (periode²) = Σt(t+1)PV / [P·(1+y)²]</t>
        </is>
      </c>
      <c r="C28" s="24">
        <f>M21/(M19*(1+C12)^2)</f>
        <v/>
      </c>
    </row>
    <row r="29">
      <c r="B29" s="14" t="inlineStr">
        <is>
          <t>Convexity (tahun²) = C_period / freq²</t>
        </is>
      </c>
      <c r="C29" s="24">
        <f>C28/C10^2</f>
        <v/>
      </c>
    </row>
    <row r="30">
      <c r="B30" s="14" t="inlineStr">
        <is>
          <t>Dollar duration = D_mod × P</t>
        </is>
      </c>
      <c r="C30" s="21">
        <f>C27*C24</f>
        <v/>
      </c>
    </row>
    <row r="31">
      <c r="B31" s="14" t="inlineStr">
        <is>
          <t>PVBP (per 1 bp, Rp per face) ≈ D_mod·P·0,0001</t>
        </is>
      </c>
      <c r="C31" s="21">
        <f>C27*C24*0.0001</f>
        <v/>
      </c>
    </row>
    <row r="33" ht="28" customHeight="1">
      <c r="B33" s="25" t="inlineStr">
        <is>
          <t>Catatan: kupon &amp; yield disimpan sebagai angka persen (7,0000 = 7%). Semiannual: kupon/y dan yield/2 per periode. Macaulay dalam tahun = (Σ t·PV / P) / 2. Convexity dalam tahun² = convexity_period / 4.</t>
        </is>
      </c>
    </row>
  </sheetData>
  <mergeCells count="21">
    <mergeCell ref="C27:L27"/>
    <mergeCell ref="B2:M2"/>
    <mergeCell ref="C8:L8"/>
    <mergeCell ref="B23:M23"/>
    <mergeCell ref="C7:L7"/>
    <mergeCell ref="C28:L28"/>
    <mergeCell ref="C13:L13"/>
    <mergeCell ref="C30:L30"/>
    <mergeCell ref="C6:L6"/>
    <mergeCell ref="C24:L24"/>
    <mergeCell ref="B33:M33"/>
    <mergeCell ref="B5:M5"/>
    <mergeCell ref="C26:L26"/>
    <mergeCell ref="C29:L29"/>
    <mergeCell ref="C10:L10"/>
    <mergeCell ref="C25:L25"/>
    <mergeCell ref="C31:L31"/>
    <mergeCell ref="B3:M3"/>
    <mergeCell ref="C9:L9"/>
    <mergeCell ref="C12:L12"/>
    <mergeCell ref="C11:L1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B2:E28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40" customWidth="1" min="2" max="2"/>
    <col width="22" customWidth="1" min="3" max="3"/>
    <col width="22" customWidth="1" min="4" max="4"/>
    <col width="40" customWidth="1" min="5" max="5"/>
  </cols>
  <sheetData>
    <row r="2" ht="24" customHeight="1">
      <c r="B2" s="1" t="inlineStr">
        <is>
          <t>RUMUS INDUK + PERBANDINGAN DUA OBLIGASI</t>
        </is>
      </c>
    </row>
    <row r="3">
      <c r="B3" s="26" t="inlineStr">
        <is>
          <t>Tarik metrik dari OBLIGASI_A &amp; OBLIGASI_B. Ubah input di sheet tsb → angka di sini mengikuti.</t>
        </is>
      </c>
    </row>
    <row r="5">
      <c r="B5" s="18" t="inlineStr">
        <is>
          <t>Metrik</t>
        </is>
      </c>
      <c r="C5" s="18" t="inlineStr">
        <is>
          <t>OBLIGASI A · SUN 10Y</t>
        </is>
      </c>
      <c r="D5" s="18" t="inlineStr">
        <is>
          <t>OBLIGASI B · Korporasi 5Y</t>
        </is>
      </c>
      <c r="E5" s="18" t="inlineStr">
        <is>
          <t>Catatan / intuisi</t>
        </is>
      </c>
    </row>
    <row r="6" ht="22" customHeight="1">
      <c r="B6" s="8" t="inlineStr">
        <is>
          <t>Kupon tahunan</t>
        </is>
      </c>
      <c r="C6" s="27">
        <f>'OBLIGASI_A'!$C$6/100</f>
        <v/>
      </c>
      <c r="D6" s="27">
        <f>'OBLIGASI_B'!$C$6/100</f>
        <v/>
      </c>
      <c r="E6" s="28" t="inlineStr">
        <is>
          <t>Kupon lebih tinggi → durasi lebih pendek (kas lebih cepat kembali)</t>
        </is>
      </c>
    </row>
    <row r="7" ht="22" customHeight="1">
      <c r="B7" s="8" t="inlineStr">
        <is>
          <t>Yield (YTM)</t>
        </is>
      </c>
      <c r="C7" s="27">
        <f>'OBLIGASI_A'!$C$7/100</f>
        <v/>
      </c>
      <c r="D7" s="27">
        <f>'OBLIGASI_B'!$C$7/100</f>
        <v/>
      </c>
      <c r="E7" s="28" t="inlineStr">
        <is>
          <t>Yield lebih tinggi → PV arus kas jauh lebih kecil, durasi berubah</t>
        </is>
      </c>
    </row>
    <row r="8" ht="22" customHeight="1">
      <c r="B8" s="8" t="inlineStr">
        <is>
          <t>Tenor (tahun)</t>
        </is>
      </c>
      <c r="C8" s="29">
        <f>'OBLIGASI_A'!$C$9</f>
        <v/>
      </c>
      <c r="D8" s="29">
        <f>'OBLIGASI_B'!$C$9</f>
        <v/>
      </c>
      <c r="E8" s="28" t="inlineStr">
        <is>
          <t>Tenor dominan: SUN 10Y = 2× korporasi 5Y</t>
        </is>
      </c>
    </row>
    <row r="9" ht="22" customHeight="1">
      <c r="B9" s="8" t="inlineStr">
        <is>
          <t>Frekuensi kupon</t>
        </is>
      </c>
      <c r="C9" s="29">
        <f>'OBLIGASI_A'!$C$10</f>
        <v/>
      </c>
      <c r="D9" s="29">
        <f>'OBLIGASI_B'!$C$10</f>
        <v/>
      </c>
      <c r="E9" s="28" t="inlineStr">
        <is>
          <t>2 = semiannual (konvensi Indonesia/US)</t>
        </is>
      </c>
    </row>
    <row r="10" ht="22" customHeight="1">
      <c r="B10" s="8" t="inlineStr">
        <is>
          <t>Harga obligasi (P)</t>
        </is>
      </c>
      <c r="C10" s="21">
        <f>'OBLIGASI_A'!$C$24</f>
        <v/>
      </c>
      <c r="D10" s="21">
        <f>'OBLIGASI_B'!$C$24</f>
        <v/>
      </c>
      <c r="E10" s="28" t="inlineStr">
        <is>
          <t>Par saat kupon = yield; premium saat kupon &gt; yield</t>
        </is>
      </c>
    </row>
    <row r="11" ht="22" customHeight="1">
      <c r="B11" s="8" t="inlineStr">
        <is>
          <t>Macaulay duration (tahun)</t>
        </is>
      </c>
      <c r="C11" s="24">
        <f>'OBLIGASI_A'!$C$26</f>
        <v/>
      </c>
      <c r="D11" s="24">
        <f>'OBLIGASI_B'!$C$26</f>
        <v/>
      </c>
      <c r="E11" s="28" t="inlineStr">
        <is>
          <t>Waktu rata-rata tertimbang PV penerimaan kas</t>
        </is>
      </c>
    </row>
    <row r="12" ht="22" customHeight="1">
      <c r="B12" s="8" t="inlineStr">
        <is>
          <t>Modified duration (tahun)</t>
        </is>
      </c>
      <c r="C12" s="24">
        <f>'OBLIGASI_A'!$C$27</f>
        <v/>
      </c>
      <c r="D12" s="24">
        <f>'OBLIGASI_B'!$C$27</f>
        <v/>
      </c>
      <c r="E12" s="28" t="inlineStr">
        <is>
          <t>Sensitivitas harga: %ΔP ≈ −D_mod·Δy (linear)</t>
        </is>
      </c>
    </row>
    <row r="13" ht="22" customHeight="1">
      <c r="B13" s="8" t="inlineStr">
        <is>
          <t>Convexity (tahun²)</t>
        </is>
      </c>
      <c r="C13" s="24">
        <f>'OBLIGASI_A'!$C$29</f>
        <v/>
      </c>
      <c r="D13" s="24">
        <f>'OBLIGASI_B'!$C$29</f>
        <v/>
      </c>
      <c r="E13" s="28" t="inlineStr">
        <is>
          <t>Kelengkungan kurva price-yield; kor. ½·C·Δy²</t>
        </is>
      </c>
    </row>
    <row r="14" ht="22" customHeight="1">
      <c r="B14" s="8" t="inlineStr">
        <is>
          <t>PVBP (Rp per 1 bp)</t>
        </is>
      </c>
      <c r="C14" s="21">
        <f>'OBLIGASI_A'!$C$31</f>
        <v/>
      </c>
      <c r="D14" s="21">
        <f>'OBLIGASI_B'!$C$31</f>
        <v/>
      </c>
      <c r="E14" s="28" t="inlineStr">
        <is>
          <t>Kerugian/keuntungan rupiah per 1 bp shock yield</t>
        </is>
      </c>
    </row>
    <row r="16">
      <c r="B16" s="7" t="inlineStr">
        <is>
          <t>RASIO &amp; DIAGNOSTIK</t>
        </is>
      </c>
      <c r="C16" s="4" t="n"/>
      <c r="D16" s="4" t="n"/>
      <c r="E16" s="4" t="n"/>
    </row>
    <row r="17" ht="22" customHeight="1">
      <c r="B17" s="8" t="inlineStr">
        <is>
          <t>Rasio durasi SUN / Korporasi (D_mod)</t>
        </is>
      </c>
      <c r="C17" s="24">
        <f>C12/D12</f>
        <v/>
      </c>
      <c r="D17" s="24" t="n"/>
      <c r="E17" s="28" t="inlineStr">
        <is>
          <t>SUN ~1,7x lebih sensitif terhadap bunga</t>
        </is>
      </c>
    </row>
    <row r="18" ht="22" customHeight="1">
      <c r="B18" s="8" t="inlineStr">
        <is>
          <t>Rasio convexity SUN / Korporasi</t>
        </is>
      </c>
      <c r="C18" s="24">
        <f>C13/D13</f>
        <v/>
      </c>
      <c r="D18" s="24" t="n"/>
      <c r="E18" s="28" t="inlineStr">
        <is>
          <t>Konveksitas tumbuh dgn tenor^2</t>
        </is>
      </c>
    </row>
    <row r="19" ht="22" customHeight="1">
      <c r="B19" s="8" t="inlineStr">
        <is>
          <t>Approx %dP shock +100bp (duration saja)</t>
        </is>
      </c>
      <c r="C19" s="30">
        <f>-C12*0.01</f>
        <v/>
      </c>
      <c r="D19" s="30">
        <f>-(D12)*0.01</f>
        <v/>
      </c>
      <c r="E19" s="28" t="inlineStr">
        <is>
          <t>Linear aproksimasi; underestimate saat shock besar</t>
        </is>
      </c>
    </row>
    <row r="20" ht="22" customHeight="1">
      <c r="B20" s="8" t="inlineStr">
        <is>
          <t>Approx %dP shock +100bp (dur + convexity)</t>
        </is>
      </c>
      <c r="C20" s="30">
        <f>-C12*0.01+0.5*C13*(0.01)^2</f>
        <v/>
      </c>
      <c r="D20" s="30">
        <f>-D12*0.01+0.5*D13*(0.01)^2</f>
        <v/>
      </c>
      <c r="E20" s="28" t="inlineStr">
        <is>
          <t>Convexity menambah sedikit (positif)</t>
        </is>
      </c>
    </row>
    <row r="22">
      <c r="B22" s="7" t="inlineStr">
        <is>
          <t>RUMUS INDUK (referensi)</t>
        </is>
      </c>
      <c r="C22" s="4" t="n"/>
      <c r="D22" s="4" t="n"/>
      <c r="E22" s="4" t="n"/>
    </row>
    <row r="23" ht="18" customHeight="1">
      <c r="B23" s="31" t="inlineStr">
        <is>
          <t>Harga:           P = Σ CFₜ / (1+y)ᵗ</t>
        </is>
      </c>
    </row>
    <row r="24" ht="18" customHeight="1">
      <c r="B24" s="31" t="inlineStr">
        <is>
          <t>Macaulay:        D_mac = [ Σ t · PV(CFₜ) ] / P        (t dalam periode; bagi freq untuk dapat tahun)</t>
        </is>
      </c>
    </row>
    <row r="25" ht="18" customHeight="1">
      <c r="B25" s="31" t="inlineStr">
        <is>
          <t>Modified:        D_mod = D_mac / (1 + y)              (y = yield per periode, sama basis dgn D_mac)</t>
        </is>
      </c>
    </row>
    <row r="26" ht="18" customHeight="1">
      <c r="B26" s="31" t="inlineStr">
        <is>
          <t>Convexity:       C    = [ Σ t(t+1) · PV(CFₜ) ] / [ P · (1+y)² ]    (dalam periode²; bagi freq² untuk tahun²)</t>
        </is>
      </c>
    </row>
    <row r="27" ht="18" customHeight="1">
      <c r="B27" s="31" t="inlineStr">
        <is>
          <t>Δ Price linear:  %ΔP  ≈ −D_mod · Δy</t>
        </is>
      </c>
    </row>
    <row r="28" ht="18" customHeight="1">
      <c r="B28" s="31" t="inlineStr">
        <is>
          <t>Δ Price dur+conv:%ΔP  ≈ −D_mod · Δy + ½ · C · Δy²</t>
        </is>
      </c>
    </row>
  </sheetData>
  <mergeCells count="10">
    <mergeCell ref="B23:E23"/>
    <mergeCell ref="B26:E26"/>
    <mergeCell ref="B27:E27"/>
    <mergeCell ref="B16:E16"/>
    <mergeCell ref="B25:E25"/>
    <mergeCell ref="B3:E3"/>
    <mergeCell ref="B2:E2"/>
    <mergeCell ref="B24:E24"/>
    <mergeCell ref="B28:E28"/>
    <mergeCell ref="B22:E22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B2:Z26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  <col width="12" customWidth="1" min="8" max="8"/>
    <col width="12" customWidth="1" min="9" max="9"/>
    <col width="12" customWidth="1" min="10" max="10"/>
    <col width="12" customWidth="1" min="11" max="11"/>
    <col width="12" customWidth="1" min="12" max="12"/>
    <col width="12" customWidth="1" min="13" max="13"/>
    <col width="12" customWidth="1" min="14" max="14"/>
    <col width="12" customWidth="1" min="15" max="15"/>
    <col width="12" customWidth="1" min="16" max="16"/>
    <col width="12" customWidth="1" min="17" max="17"/>
    <col width="12" customWidth="1" min="18" max="18"/>
    <col width="12" customWidth="1" min="19" max="19"/>
    <col width="12" customWidth="1" min="20" max="20"/>
    <col width="12" customWidth="1" min="21" max="21"/>
    <col width="12" customWidth="1" min="22" max="22"/>
    <col width="12" customWidth="1" min="23" max="23"/>
    <col width="12" customWidth="1" min="24" max="24"/>
    <col width="12" customWidth="1" min="25" max="25"/>
    <col width="12" customWidth="1" min="26" max="26"/>
  </cols>
  <sheetData>
    <row r="2" ht="24" customHeight="1">
      <c r="B2" s="1" t="inlineStr">
        <is>
          <t>PRICE-YIELD CURVE — DUA OBLIGASI</t>
        </is>
      </c>
    </row>
    <row r="3" ht="22" customHeight="1">
      <c r="B3" s="2" t="inlineStr">
        <is>
          <t>Tabel menghitung harga untuk yield 3,00% – 12,00% (semiannual discounting). Kurva cembung ke origin — bukan garis lurus.</t>
        </is>
      </c>
    </row>
    <row r="5">
      <c r="B5" s="18" t="inlineStr">
        <is>
          <t>Yield (YTM, %)</t>
        </is>
      </c>
      <c r="C5" s="18" t="inlineStr">
        <is>
          <t>Harga A (SUN 10Y)</t>
        </is>
      </c>
      <c r="D5" s="18" t="inlineStr">
        <is>
          <t>Harga B (Korporasi 5Y)</t>
        </is>
      </c>
      <c r="E5" s="18" t="inlineStr">
        <is>
          <t>Δ dari par (A)</t>
        </is>
      </c>
      <c r="F5" s="18" t="inlineStr">
        <is>
          <t>Δ dari par (B)</t>
        </is>
      </c>
    </row>
    <row r="6">
      <c r="B6" s="9" t="n">
        <v>3</v>
      </c>
      <c r="C6" s="15">
        <f>IF($B6=0,'OBLIGASI_A'!$C$11*'OBLIGASI_A'!$C$13+'OBLIGASI_A'!$C$8,'OBLIGASI_A'!$C$11*(1-(1+$B6/100/'OBLIGASI_A'!$C$10)^-'OBLIGASI_A'!$C$13)/($B6/100/'OBLIGASI_A'!$C$10)+'OBLIGASI_A'!$C$8/(1+$B6/100/'OBLIGASI_A'!$C$10)^'OBLIGASI_A'!$C$13)</f>
        <v/>
      </c>
      <c r="D6" s="15">
        <f>IF($B6=0,'OBLIGASI_B'!$C$11*'OBLIGASI_B'!$C$13+'OBLIGASI_B'!$C$8,'OBLIGASI_B'!$C$11*(1-(1+$B6/100/'OBLIGASI_B'!$C$10)^-'OBLIGASI_B'!$C$13)/($B6/100/'OBLIGASI_B'!$C$10)+'OBLIGASI_B'!$C$8/(1+$B6/100/'OBLIGASI_B'!$C$10)^'OBLIGASI_B'!$C$13)</f>
        <v/>
      </c>
      <c r="E6" s="15">
        <f>C6-'OBLIGASI_A'!$C$8</f>
        <v/>
      </c>
      <c r="F6" s="15">
        <f>D6-'OBLIGASI_B'!$C$8</f>
        <v/>
      </c>
    </row>
    <row r="7">
      <c r="B7" s="9" t="n">
        <v>3.5</v>
      </c>
      <c r="C7" s="15">
        <f>IF($B7=0,'OBLIGASI_A'!$C$11*'OBLIGASI_A'!$C$13+'OBLIGASI_A'!$C$8,'OBLIGASI_A'!$C$11*(1-(1+$B7/100/'OBLIGASI_A'!$C$10)^-'OBLIGASI_A'!$C$13)/($B7/100/'OBLIGASI_A'!$C$10)+'OBLIGASI_A'!$C$8/(1+$B7/100/'OBLIGASI_A'!$C$10)^'OBLIGASI_A'!$C$13)</f>
        <v/>
      </c>
      <c r="D7" s="15">
        <f>IF($B7=0,'OBLIGASI_B'!$C$11*'OBLIGASI_B'!$C$13+'OBLIGASI_B'!$C$8,'OBLIGASI_B'!$C$11*(1-(1+$B7/100/'OBLIGASI_B'!$C$10)^-'OBLIGASI_B'!$C$13)/($B7/100/'OBLIGASI_B'!$C$10)+'OBLIGASI_B'!$C$8/(1+$B7/100/'OBLIGASI_B'!$C$10)^'OBLIGASI_B'!$C$13)</f>
        <v/>
      </c>
      <c r="E7" s="15">
        <f>C7-'OBLIGASI_A'!$C$8</f>
        <v/>
      </c>
      <c r="F7" s="15">
        <f>D7-'OBLIGASI_B'!$C$8</f>
        <v/>
      </c>
    </row>
    <row r="8">
      <c r="B8" s="9" t="n">
        <v>4</v>
      </c>
      <c r="C8" s="15">
        <f>IF($B8=0,'OBLIGASI_A'!$C$11*'OBLIGASI_A'!$C$13+'OBLIGASI_A'!$C$8,'OBLIGASI_A'!$C$11*(1-(1+$B8/100/'OBLIGASI_A'!$C$10)^-'OBLIGASI_A'!$C$13)/($B8/100/'OBLIGASI_A'!$C$10)+'OBLIGASI_A'!$C$8/(1+$B8/100/'OBLIGASI_A'!$C$10)^'OBLIGASI_A'!$C$13)</f>
        <v/>
      </c>
      <c r="D8" s="15">
        <f>IF($B8=0,'OBLIGASI_B'!$C$11*'OBLIGASI_B'!$C$13+'OBLIGASI_B'!$C$8,'OBLIGASI_B'!$C$11*(1-(1+$B8/100/'OBLIGASI_B'!$C$10)^-'OBLIGASI_B'!$C$13)/($B8/100/'OBLIGASI_B'!$C$10)+'OBLIGASI_B'!$C$8/(1+$B8/100/'OBLIGASI_B'!$C$10)^'OBLIGASI_B'!$C$13)</f>
        <v/>
      </c>
      <c r="E8" s="15">
        <f>C8-'OBLIGASI_A'!$C$8</f>
        <v/>
      </c>
      <c r="F8" s="15">
        <f>D8-'OBLIGASI_B'!$C$8</f>
        <v/>
      </c>
    </row>
    <row r="9">
      <c r="B9" s="9" t="n">
        <v>4.5</v>
      </c>
      <c r="C9" s="15">
        <f>IF($B9=0,'OBLIGASI_A'!$C$11*'OBLIGASI_A'!$C$13+'OBLIGASI_A'!$C$8,'OBLIGASI_A'!$C$11*(1-(1+$B9/100/'OBLIGASI_A'!$C$10)^-'OBLIGASI_A'!$C$13)/($B9/100/'OBLIGASI_A'!$C$10)+'OBLIGASI_A'!$C$8/(1+$B9/100/'OBLIGASI_A'!$C$10)^'OBLIGASI_A'!$C$13)</f>
        <v/>
      </c>
      <c r="D9" s="15">
        <f>IF($B9=0,'OBLIGASI_B'!$C$11*'OBLIGASI_B'!$C$13+'OBLIGASI_B'!$C$8,'OBLIGASI_B'!$C$11*(1-(1+$B9/100/'OBLIGASI_B'!$C$10)^-'OBLIGASI_B'!$C$13)/($B9/100/'OBLIGASI_B'!$C$10)+'OBLIGASI_B'!$C$8/(1+$B9/100/'OBLIGASI_B'!$C$10)^'OBLIGASI_B'!$C$13)</f>
        <v/>
      </c>
      <c r="E9" s="15">
        <f>C9-'OBLIGASI_A'!$C$8</f>
        <v/>
      </c>
      <c r="F9" s="15">
        <f>D9-'OBLIGASI_B'!$C$8</f>
        <v/>
      </c>
    </row>
    <row r="10">
      <c r="B10" s="9" t="n">
        <v>5</v>
      </c>
      <c r="C10" s="15">
        <f>IF($B10=0,'OBLIGASI_A'!$C$11*'OBLIGASI_A'!$C$13+'OBLIGASI_A'!$C$8,'OBLIGASI_A'!$C$11*(1-(1+$B10/100/'OBLIGASI_A'!$C$10)^-'OBLIGASI_A'!$C$13)/($B10/100/'OBLIGASI_A'!$C$10)+'OBLIGASI_A'!$C$8/(1+$B10/100/'OBLIGASI_A'!$C$10)^'OBLIGASI_A'!$C$13)</f>
        <v/>
      </c>
      <c r="D10" s="15">
        <f>IF($B10=0,'OBLIGASI_B'!$C$11*'OBLIGASI_B'!$C$13+'OBLIGASI_B'!$C$8,'OBLIGASI_B'!$C$11*(1-(1+$B10/100/'OBLIGASI_B'!$C$10)^-'OBLIGASI_B'!$C$13)/($B10/100/'OBLIGASI_B'!$C$10)+'OBLIGASI_B'!$C$8/(1+$B10/100/'OBLIGASI_B'!$C$10)^'OBLIGASI_B'!$C$13)</f>
        <v/>
      </c>
      <c r="E10" s="15">
        <f>C10-'OBLIGASI_A'!$C$8</f>
        <v/>
      </c>
      <c r="F10" s="15">
        <f>D10-'OBLIGASI_B'!$C$8</f>
        <v/>
      </c>
    </row>
    <row r="11">
      <c r="B11" s="9" t="n">
        <v>5.5</v>
      </c>
      <c r="C11" s="15">
        <f>IF($B11=0,'OBLIGASI_A'!$C$11*'OBLIGASI_A'!$C$13+'OBLIGASI_A'!$C$8,'OBLIGASI_A'!$C$11*(1-(1+$B11/100/'OBLIGASI_A'!$C$10)^-'OBLIGASI_A'!$C$13)/($B11/100/'OBLIGASI_A'!$C$10)+'OBLIGASI_A'!$C$8/(1+$B11/100/'OBLIGASI_A'!$C$10)^'OBLIGASI_A'!$C$13)</f>
        <v/>
      </c>
      <c r="D11" s="15">
        <f>IF($B11=0,'OBLIGASI_B'!$C$11*'OBLIGASI_B'!$C$13+'OBLIGASI_B'!$C$8,'OBLIGASI_B'!$C$11*(1-(1+$B11/100/'OBLIGASI_B'!$C$10)^-'OBLIGASI_B'!$C$13)/($B11/100/'OBLIGASI_B'!$C$10)+'OBLIGASI_B'!$C$8/(1+$B11/100/'OBLIGASI_B'!$C$10)^'OBLIGASI_B'!$C$13)</f>
        <v/>
      </c>
      <c r="E11" s="15">
        <f>C11-'OBLIGASI_A'!$C$8</f>
        <v/>
      </c>
      <c r="F11" s="15">
        <f>D11-'OBLIGASI_B'!$C$8</f>
        <v/>
      </c>
    </row>
    <row r="12">
      <c r="B12" s="9" t="n">
        <v>6</v>
      </c>
      <c r="C12" s="15">
        <f>IF($B12=0,'OBLIGASI_A'!$C$11*'OBLIGASI_A'!$C$13+'OBLIGASI_A'!$C$8,'OBLIGASI_A'!$C$11*(1-(1+$B12/100/'OBLIGASI_A'!$C$10)^-'OBLIGASI_A'!$C$13)/($B12/100/'OBLIGASI_A'!$C$10)+'OBLIGASI_A'!$C$8/(1+$B12/100/'OBLIGASI_A'!$C$10)^'OBLIGASI_A'!$C$13)</f>
        <v/>
      </c>
      <c r="D12" s="15">
        <f>IF($B12=0,'OBLIGASI_B'!$C$11*'OBLIGASI_B'!$C$13+'OBLIGASI_B'!$C$8,'OBLIGASI_B'!$C$11*(1-(1+$B12/100/'OBLIGASI_B'!$C$10)^-'OBLIGASI_B'!$C$13)/($B12/100/'OBLIGASI_B'!$C$10)+'OBLIGASI_B'!$C$8/(1+$B12/100/'OBLIGASI_B'!$C$10)^'OBLIGASI_B'!$C$13)</f>
        <v/>
      </c>
      <c r="E12" s="15">
        <f>C12-'OBLIGASI_A'!$C$8</f>
        <v/>
      </c>
      <c r="F12" s="15">
        <f>D12-'OBLIGASI_B'!$C$8</f>
        <v/>
      </c>
    </row>
    <row r="13">
      <c r="B13" s="9" t="n">
        <v>6.5</v>
      </c>
      <c r="C13" s="15">
        <f>IF($B13=0,'OBLIGASI_A'!$C$11*'OBLIGASI_A'!$C$13+'OBLIGASI_A'!$C$8,'OBLIGASI_A'!$C$11*(1-(1+$B13/100/'OBLIGASI_A'!$C$10)^-'OBLIGASI_A'!$C$13)/($B13/100/'OBLIGASI_A'!$C$10)+'OBLIGASI_A'!$C$8/(1+$B13/100/'OBLIGASI_A'!$C$10)^'OBLIGASI_A'!$C$13)</f>
        <v/>
      </c>
      <c r="D13" s="15">
        <f>IF($B13=0,'OBLIGASI_B'!$C$11*'OBLIGASI_B'!$C$13+'OBLIGASI_B'!$C$8,'OBLIGASI_B'!$C$11*(1-(1+$B13/100/'OBLIGASI_B'!$C$10)^-'OBLIGASI_B'!$C$13)/($B13/100/'OBLIGASI_B'!$C$10)+'OBLIGASI_B'!$C$8/(1+$B13/100/'OBLIGASI_B'!$C$10)^'OBLIGASI_B'!$C$13)</f>
        <v/>
      </c>
      <c r="E13" s="15">
        <f>C13-'OBLIGASI_A'!$C$8</f>
        <v/>
      </c>
      <c r="F13" s="15">
        <f>D13-'OBLIGASI_B'!$C$8</f>
        <v/>
      </c>
    </row>
    <row r="14">
      <c r="B14" s="9" t="n">
        <v>7</v>
      </c>
      <c r="C14" s="15">
        <f>IF($B14=0,'OBLIGASI_A'!$C$11*'OBLIGASI_A'!$C$13+'OBLIGASI_A'!$C$8,'OBLIGASI_A'!$C$11*(1-(1+$B14/100/'OBLIGASI_A'!$C$10)^-'OBLIGASI_A'!$C$13)/($B14/100/'OBLIGASI_A'!$C$10)+'OBLIGASI_A'!$C$8/(1+$B14/100/'OBLIGASI_A'!$C$10)^'OBLIGASI_A'!$C$13)</f>
        <v/>
      </c>
      <c r="D14" s="15">
        <f>IF($B14=0,'OBLIGASI_B'!$C$11*'OBLIGASI_B'!$C$13+'OBLIGASI_B'!$C$8,'OBLIGASI_B'!$C$11*(1-(1+$B14/100/'OBLIGASI_B'!$C$10)^-'OBLIGASI_B'!$C$13)/($B14/100/'OBLIGASI_B'!$C$10)+'OBLIGASI_B'!$C$8/(1+$B14/100/'OBLIGASI_B'!$C$10)^'OBLIGASI_B'!$C$13)</f>
        <v/>
      </c>
      <c r="E14" s="15">
        <f>C14-'OBLIGASI_A'!$C$8</f>
        <v/>
      </c>
      <c r="F14" s="15">
        <f>D14-'OBLIGASI_B'!$C$8</f>
        <v/>
      </c>
    </row>
    <row r="15">
      <c r="B15" s="9" t="n">
        <v>7.5</v>
      </c>
      <c r="C15" s="15">
        <f>IF($B15=0,'OBLIGASI_A'!$C$11*'OBLIGASI_A'!$C$13+'OBLIGASI_A'!$C$8,'OBLIGASI_A'!$C$11*(1-(1+$B15/100/'OBLIGASI_A'!$C$10)^-'OBLIGASI_A'!$C$13)/($B15/100/'OBLIGASI_A'!$C$10)+'OBLIGASI_A'!$C$8/(1+$B15/100/'OBLIGASI_A'!$C$10)^'OBLIGASI_A'!$C$13)</f>
        <v/>
      </c>
      <c r="D15" s="15">
        <f>IF($B15=0,'OBLIGASI_B'!$C$11*'OBLIGASI_B'!$C$13+'OBLIGASI_B'!$C$8,'OBLIGASI_B'!$C$11*(1-(1+$B15/100/'OBLIGASI_B'!$C$10)^-'OBLIGASI_B'!$C$13)/($B15/100/'OBLIGASI_B'!$C$10)+'OBLIGASI_B'!$C$8/(1+$B15/100/'OBLIGASI_B'!$C$10)^'OBLIGASI_B'!$C$13)</f>
        <v/>
      </c>
      <c r="E15" s="15">
        <f>C15-'OBLIGASI_A'!$C$8</f>
        <v/>
      </c>
      <c r="F15" s="15">
        <f>D15-'OBLIGASI_B'!$C$8</f>
        <v/>
      </c>
    </row>
    <row r="16">
      <c r="B16" s="9" t="n">
        <v>8</v>
      </c>
      <c r="C16" s="15">
        <f>IF($B16=0,'OBLIGASI_A'!$C$11*'OBLIGASI_A'!$C$13+'OBLIGASI_A'!$C$8,'OBLIGASI_A'!$C$11*(1-(1+$B16/100/'OBLIGASI_A'!$C$10)^-'OBLIGASI_A'!$C$13)/($B16/100/'OBLIGASI_A'!$C$10)+'OBLIGASI_A'!$C$8/(1+$B16/100/'OBLIGASI_A'!$C$10)^'OBLIGASI_A'!$C$13)</f>
        <v/>
      </c>
      <c r="D16" s="15">
        <f>IF($B16=0,'OBLIGASI_B'!$C$11*'OBLIGASI_B'!$C$13+'OBLIGASI_B'!$C$8,'OBLIGASI_B'!$C$11*(1-(1+$B16/100/'OBLIGASI_B'!$C$10)^-'OBLIGASI_B'!$C$13)/($B16/100/'OBLIGASI_B'!$C$10)+'OBLIGASI_B'!$C$8/(1+$B16/100/'OBLIGASI_B'!$C$10)^'OBLIGASI_B'!$C$13)</f>
        <v/>
      </c>
      <c r="E16" s="15">
        <f>C16-'OBLIGASI_A'!$C$8</f>
        <v/>
      </c>
      <c r="F16" s="15">
        <f>D16-'OBLIGASI_B'!$C$8</f>
        <v/>
      </c>
    </row>
    <row r="17">
      <c r="B17" s="9" t="n">
        <v>8.5</v>
      </c>
      <c r="C17" s="15">
        <f>IF($B17=0,'OBLIGASI_A'!$C$11*'OBLIGASI_A'!$C$13+'OBLIGASI_A'!$C$8,'OBLIGASI_A'!$C$11*(1-(1+$B17/100/'OBLIGASI_A'!$C$10)^-'OBLIGASI_A'!$C$13)/($B17/100/'OBLIGASI_A'!$C$10)+'OBLIGASI_A'!$C$8/(1+$B17/100/'OBLIGASI_A'!$C$10)^'OBLIGASI_A'!$C$13)</f>
        <v/>
      </c>
      <c r="D17" s="15">
        <f>IF($B17=0,'OBLIGASI_B'!$C$11*'OBLIGASI_B'!$C$13+'OBLIGASI_B'!$C$8,'OBLIGASI_B'!$C$11*(1-(1+$B17/100/'OBLIGASI_B'!$C$10)^-'OBLIGASI_B'!$C$13)/($B17/100/'OBLIGASI_B'!$C$10)+'OBLIGASI_B'!$C$8/(1+$B17/100/'OBLIGASI_B'!$C$10)^'OBLIGASI_B'!$C$13)</f>
        <v/>
      </c>
      <c r="E17" s="15">
        <f>C17-'OBLIGASI_A'!$C$8</f>
        <v/>
      </c>
      <c r="F17" s="15">
        <f>D17-'OBLIGASI_B'!$C$8</f>
        <v/>
      </c>
    </row>
    <row r="18">
      <c r="B18" s="9" t="n">
        <v>9</v>
      </c>
      <c r="C18" s="15">
        <f>IF($B18=0,'OBLIGASI_A'!$C$11*'OBLIGASI_A'!$C$13+'OBLIGASI_A'!$C$8,'OBLIGASI_A'!$C$11*(1-(1+$B18/100/'OBLIGASI_A'!$C$10)^-'OBLIGASI_A'!$C$13)/($B18/100/'OBLIGASI_A'!$C$10)+'OBLIGASI_A'!$C$8/(1+$B18/100/'OBLIGASI_A'!$C$10)^'OBLIGASI_A'!$C$13)</f>
        <v/>
      </c>
      <c r="D18" s="15">
        <f>IF($B18=0,'OBLIGASI_B'!$C$11*'OBLIGASI_B'!$C$13+'OBLIGASI_B'!$C$8,'OBLIGASI_B'!$C$11*(1-(1+$B18/100/'OBLIGASI_B'!$C$10)^-'OBLIGASI_B'!$C$13)/($B18/100/'OBLIGASI_B'!$C$10)+'OBLIGASI_B'!$C$8/(1+$B18/100/'OBLIGASI_B'!$C$10)^'OBLIGASI_B'!$C$13)</f>
        <v/>
      </c>
      <c r="E18" s="15">
        <f>C18-'OBLIGASI_A'!$C$8</f>
        <v/>
      </c>
      <c r="F18" s="15">
        <f>D18-'OBLIGASI_B'!$C$8</f>
        <v/>
      </c>
    </row>
    <row r="19">
      <c r="B19" s="9" t="n">
        <v>9.5</v>
      </c>
      <c r="C19" s="15">
        <f>IF($B19=0,'OBLIGASI_A'!$C$11*'OBLIGASI_A'!$C$13+'OBLIGASI_A'!$C$8,'OBLIGASI_A'!$C$11*(1-(1+$B19/100/'OBLIGASI_A'!$C$10)^-'OBLIGASI_A'!$C$13)/($B19/100/'OBLIGASI_A'!$C$10)+'OBLIGASI_A'!$C$8/(1+$B19/100/'OBLIGASI_A'!$C$10)^'OBLIGASI_A'!$C$13)</f>
        <v/>
      </c>
      <c r="D19" s="15">
        <f>IF($B19=0,'OBLIGASI_B'!$C$11*'OBLIGASI_B'!$C$13+'OBLIGASI_B'!$C$8,'OBLIGASI_B'!$C$11*(1-(1+$B19/100/'OBLIGASI_B'!$C$10)^-'OBLIGASI_B'!$C$13)/($B19/100/'OBLIGASI_B'!$C$10)+'OBLIGASI_B'!$C$8/(1+$B19/100/'OBLIGASI_B'!$C$10)^'OBLIGASI_B'!$C$13)</f>
        <v/>
      </c>
      <c r="E19" s="15">
        <f>C19-'OBLIGASI_A'!$C$8</f>
        <v/>
      </c>
      <c r="F19" s="15">
        <f>D19-'OBLIGASI_B'!$C$8</f>
        <v/>
      </c>
    </row>
    <row r="20">
      <c r="B20" s="9" t="n">
        <v>10</v>
      </c>
      <c r="C20" s="15">
        <f>IF($B20=0,'OBLIGASI_A'!$C$11*'OBLIGASI_A'!$C$13+'OBLIGASI_A'!$C$8,'OBLIGASI_A'!$C$11*(1-(1+$B20/100/'OBLIGASI_A'!$C$10)^-'OBLIGASI_A'!$C$13)/($B20/100/'OBLIGASI_A'!$C$10)+'OBLIGASI_A'!$C$8/(1+$B20/100/'OBLIGASI_A'!$C$10)^'OBLIGASI_A'!$C$13)</f>
        <v/>
      </c>
      <c r="D20" s="15">
        <f>IF($B20=0,'OBLIGASI_B'!$C$11*'OBLIGASI_B'!$C$13+'OBLIGASI_B'!$C$8,'OBLIGASI_B'!$C$11*(1-(1+$B20/100/'OBLIGASI_B'!$C$10)^-'OBLIGASI_B'!$C$13)/($B20/100/'OBLIGASI_B'!$C$10)+'OBLIGASI_B'!$C$8/(1+$B20/100/'OBLIGASI_B'!$C$10)^'OBLIGASI_B'!$C$13)</f>
        <v/>
      </c>
      <c r="E20" s="15">
        <f>C20-'OBLIGASI_A'!$C$8</f>
        <v/>
      </c>
      <c r="F20" s="15">
        <f>D20-'OBLIGASI_B'!$C$8</f>
        <v/>
      </c>
    </row>
    <row r="21">
      <c r="B21" s="9" t="n">
        <v>10.5</v>
      </c>
      <c r="C21" s="15">
        <f>IF($B21=0,'OBLIGASI_A'!$C$11*'OBLIGASI_A'!$C$13+'OBLIGASI_A'!$C$8,'OBLIGASI_A'!$C$11*(1-(1+$B21/100/'OBLIGASI_A'!$C$10)^-'OBLIGASI_A'!$C$13)/($B21/100/'OBLIGASI_A'!$C$10)+'OBLIGASI_A'!$C$8/(1+$B21/100/'OBLIGASI_A'!$C$10)^'OBLIGASI_A'!$C$13)</f>
        <v/>
      </c>
      <c r="D21" s="15">
        <f>IF($B21=0,'OBLIGASI_B'!$C$11*'OBLIGASI_B'!$C$13+'OBLIGASI_B'!$C$8,'OBLIGASI_B'!$C$11*(1-(1+$B21/100/'OBLIGASI_B'!$C$10)^-'OBLIGASI_B'!$C$13)/($B21/100/'OBLIGASI_B'!$C$10)+'OBLIGASI_B'!$C$8/(1+$B21/100/'OBLIGASI_B'!$C$10)^'OBLIGASI_B'!$C$13)</f>
        <v/>
      </c>
      <c r="E21" s="15">
        <f>C21-'OBLIGASI_A'!$C$8</f>
        <v/>
      </c>
      <c r="F21" s="15">
        <f>D21-'OBLIGASI_B'!$C$8</f>
        <v/>
      </c>
    </row>
    <row r="22">
      <c r="B22" s="9" t="n">
        <v>11</v>
      </c>
      <c r="C22" s="15">
        <f>IF($B22=0,'OBLIGASI_A'!$C$11*'OBLIGASI_A'!$C$13+'OBLIGASI_A'!$C$8,'OBLIGASI_A'!$C$11*(1-(1+$B22/100/'OBLIGASI_A'!$C$10)^-'OBLIGASI_A'!$C$13)/($B22/100/'OBLIGASI_A'!$C$10)+'OBLIGASI_A'!$C$8/(1+$B22/100/'OBLIGASI_A'!$C$10)^'OBLIGASI_A'!$C$13)</f>
        <v/>
      </c>
      <c r="D22" s="15">
        <f>IF($B22=0,'OBLIGASI_B'!$C$11*'OBLIGASI_B'!$C$13+'OBLIGASI_B'!$C$8,'OBLIGASI_B'!$C$11*(1-(1+$B22/100/'OBLIGASI_B'!$C$10)^-'OBLIGASI_B'!$C$13)/($B22/100/'OBLIGASI_B'!$C$10)+'OBLIGASI_B'!$C$8/(1+$B22/100/'OBLIGASI_B'!$C$10)^'OBLIGASI_B'!$C$13)</f>
        <v/>
      </c>
      <c r="E22" s="15">
        <f>C22-'OBLIGASI_A'!$C$8</f>
        <v/>
      </c>
      <c r="F22" s="15">
        <f>D22-'OBLIGASI_B'!$C$8</f>
        <v/>
      </c>
    </row>
    <row r="23">
      <c r="B23" s="9" t="n">
        <v>11.5</v>
      </c>
      <c r="C23" s="15">
        <f>IF($B23=0,'OBLIGASI_A'!$C$11*'OBLIGASI_A'!$C$13+'OBLIGASI_A'!$C$8,'OBLIGASI_A'!$C$11*(1-(1+$B23/100/'OBLIGASI_A'!$C$10)^-'OBLIGASI_A'!$C$13)/($B23/100/'OBLIGASI_A'!$C$10)+'OBLIGASI_A'!$C$8/(1+$B23/100/'OBLIGASI_A'!$C$10)^'OBLIGASI_A'!$C$13)</f>
        <v/>
      </c>
      <c r="D23" s="15">
        <f>IF($B23=0,'OBLIGASI_B'!$C$11*'OBLIGASI_B'!$C$13+'OBLIGASI_B'!$C$8,'OBLIGASI_B'!$C$11*(1-(1+$B23/100/'OBLIGASI_B'!$C$10)^-'OBLIGASI_B'!$C$13)/($B23/100/'OBLIGASI_B'!$C$10)+'OBLIGASI_B'!$C$8/(1+$B23/100/'OBLIGASI_B'!$C$10)^'OBLIGASI_B'!$C$13)</f>
        <v/>
      </c>
      <c r="E23" s="15">
        <f>C23-'OBLIGASI_A'!$C$8</f>
        <v/>
      </c>
      <c r="F23" s="15">
        <f>D23-'OBLIGASI_B'!$C$8</f>
        <v/>
      </c>
    </row>
    <row r="24">
      <c r="B24" s="9" t="n">
        <v>12</v>
      </c>
      <c r="C24" s="15">
        <f>IF($B24=0,'OBLIGASI_A'!$C$11*'OBLIGASI_A'!$C$13+'OBLIGASI_A'!$C$8,'OBLIGASI_A'!$C$11*(1-(1+$B24/100/'OBLIGASI_A'!$C$10)^-'OBLIGASI_A'!$C$13)/($B24/100/'OBLIGASI_A'!$C$10)+'OBLIGASI_A'!$C$8/(1+$B24/100/'OBLIGASI_A'!$C$10)^'OBLIGASI_A'!$C$13)</f>
        <v/>
      </c>
      <c r="D24" s="15">
        <f>IF($B24=0,'OBLIGASI_B'!$C$11*'OBLIGASI_B'!$C$13+'OBLIGASI_B'!$C$8,'OBLIGASI_B'!$C$11*(1-(1+$B24/100/'OBLIGASI_B'!$C$10)^-'OBLIGASI_B'!$C$13)/($B24/100/'OBLIGASI_B'!$C$10)+'OBLIGASI_B'!$C$8/(1+$B24/100/'OBLIGASI_B'!$C$10)^'OBLIGASI_B'!$C$13)</f>
        <v/>
      </c>
      <c r="E24" s="15">
        <f>C24-'OBLIGASI_A'!$C$8</f>
        <v/>
      </c>
      <c r="F24" s="15">
        <f>D24-'OBLIGASI_B'!$C$8</f>
        <v/>
      </c>
    </row>
    <row r="26" ht="26" customHeight="1">
      <c r="B26" s="25" t="inlineStr">
        <is>
          <t>Harga dihitung ulang otomatis bila kupon/tenor/face di OBLIGASI_A/B diubah. Yield 7% → A par (Rp 1.000); yield 8% → B premium.</t>
        </is>
      </c>
    </row>
  </sheetData>
  <mergeCells count="3">
    <mergeCell ref="B3:Z3"/>
    <mergeCell ref="B2:Z2"/>
    <mergeCell ref="B26:F26"/>
  </mergeCells>
  <pageMargins left="0.75" right="0.75" top="1" bottom="1" header="0.5" footer="0.5"/>
  <drawing xmlns:r="http://schemas.openxmlformats.org/officeDocument/2006/relationships" r:id="rId1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B2:J27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6" customWidth="1" min="2" max="2"/>
    <col width="16" customWidth="1" min="3" max="3"/>
    <col width="16" customWidth="1" min="4" max="4"/>
    <col width="16" customWidth="1" min="5" max="5"/>
    <col width="16" customWidth="1" min="6" max="6"/>
    <col width="16" customWidth="1" min="7" max="7"/>
    <col width="16" customWidth="1" min="8" max="8"/>
    <col width="16" customWidth="1" min="9" max="9"/>
    <col width="16" customWidth="1" min="10" max="10"/>
  </cols>
  <sheetData>
    <row r="2" ht="24" customHeight="1">
      <c r="B2" s="1" t="inlineStr">
        <is>
          <t>APROKSIMASI PERUBAHAN HARGA — DURATION vs DURATION+CONVEXITY vs HARGA SEBENARNYA</t>
        </is>
      </c>
    </row>
    <row r="3" ht="22" customHeight="1">
      <c r="B3" s="2" t="inlineStr">
        <is>
          <t>Untuk shock yield Δy (positif = bunga naik, harga turun). Bandingkan tiga aproksimasi dengan harga sebenarnya (reprice penuh).</t>
        </is>
      </c>
    </row>
    <row r="5">
      <c r="B5" s="7" t="inlineStr">
        <is>
          <t>OBLIGASI A · SUN 10 TAHUN</t>
        </is>
      </c>
      <c r="C5" s="4" t="n"/>
      <c r="D5" s="4" t="n"/>
      <c r="E5" s="4" t="n"/>
      <c r="F5" s="4" t="n"/>
      <c r="G5" s="4" t="n"/>
      <c r="H5" s="4" t="n"/>
      <c r="I5" s="4" t="n"/>
      <c r="J5" s="4" t="n"/>
    </row>
    <row r="6" ht="42" customHeight="1">
      <c r="B6" s="18" t="inlineStr">
        <is>
          <t>Shock Δy (bp)</t>
        </is>
      </c>
      <c r="C6" s="18" t="inlineStr">
        <is>
          <t>Δy (decimal)</t>
        </is>
      </c>
      <c r="D6" s="18" t="inlineStr">
        <is>
          <t>Linear %ΔP
(−D·Δy)</t>
        </is>
      </c>
      <c r="E6" s="18" t="inlineStr">
        <is>
          <t>Dur+Conv %ΔP
(−D·Δy+½C·Δy²)</t>
        </is>
      </c>
      <c r="F6" s="18" t="inlineStr">
        <is>
          <t>Harga lama (P₀)</t>
        </is>
      </c>
      <c r="G6" s="18" t="inlineStr">
        <is>
          <t>Harga baru aproks (linear)</t>
        </is>
      </c>
      <c r="H6" s="18" t="inlineStr">
        <is>
          <t>Harga baru aproks (dur+conv)</t>
        </is>
      </c>
      <c r="I6" s="18" t="inlineStr">
        <is>
          <t>Harga sebenarnya (reprice)</t>
        </is>
      </c>
      <c r="J6" s="18" t="inlineStr">
        <is>
          <t>Error (linear, Rp)</t>
        </is>
      </c>
    </row>
    <row r="7">
      <c r="B7" s="32" t="n">
        <v>-200</v>
      </c>
      <c r="C7" s="33">
        <f>$B7/10000</f>
        <v/>
      </c>
      <c r="D7" s="34">
        <f>-'OBLIGASI_A'!$C$27*$B7/10000</f>
        <v/>
      </c>
      <c r="E7" s="34">
        <f>-'OBLIGASI_A'!$C$27*$B7/10000+0.5*'OBLIGASI_A'!$C$29*$B7/10000^2</f>
        <v/>
      </c>
      <c r="F7" s="21">
        <f>'OBLIGASI_A'!$C$24</f>
        <v/>
      </c>
      <c r="G7" s="15">
        <f>'OBLIGASI_A'!$C$24*(1+D7)</f>
        <v/>
      </c>
      <c r="H7" s="15">
        <f>'OBLIGASI_A'!$C$24*(1+E7)</f>
        <v/>
      </c>
      <c r="I7" s="21">
        <f>IF(('OBLIGASI_A'!$C$7+$B7/10000*100)=0,'OBLIGASI_A'!$C$11*'OBLIGASI_A'!$C$13+'OBLIGASI_A'!$C$8,'OBLIGASI_A'!$C$11*(1-(1+('OBLIGASI_A'!$C$7+$B7/10000*100)/100/'OBLIGASI_A'!$C$10)^-'OBLIGASI_A'!$C$13)/(('OBLIGASI_A'!$C$7+$B7/10000*100)/100/'OBLIGASI_A'!$C$10)+'OBLIGASI_A'!$C$8/(1+('OBLIGASI_A'!$C$7+$B7/10000*100)/100/'OBLIGASI_A'!$C$10)^'OBLIGASI_A'!$C$13)</f>
        <v/>
      </c>
      <c r="J7" s="15">
        <f>I7-G7</f>
        <v/>
      </c>
    </row>
    <row r="8">
      <c r="B8" s="32" t="n">
        <v>-100</v>
      </c>
      <c r="C8" s="33">
        <f>$B8/10000</f>
        <v/>
      </c>
      <c r="D8" s="34">
        <f>-'OBLIGASI_A'!$C$27*$B8/10000</f>
        <v/>
      </c>
      <c r="E8" s="34">
        <f>-'OBLIGASI_A'!$C$27*$B8/10000+0.5*'OBLIGASI_A'!$C$29*$B8/10000^2</f>
        <v/>
      </c>
      <c r="F8" s="21">
        <f>'OBLIGASI_A'!$C$24</f>
        <v/>
      </c>
      <c r="G8" s="15">
        <f>'OBLIGASI_A'!$C$24*(1+D8)</f>
        <v/>
      </c>
      <c r="H8" s="15">
        <f>'OBLIGASI_A'!$C$24*(1+E8)</f>
        <v/>
      </c>
      <c r="I8" s="21">
        <f>IF(('OBLIGASI_A'!$C$7+$B8/10000*100)=0,'OBLIGASI_A'!$C$11*'OBLIGASI_A'!$C$13+'OBLIGASI_A'!$C$8,'OBLIGASI_A'!$C$11*(1-(1+('OBLIGASI_A'!$C$7+$B8/10000*100)/100/'OBLIGASI_A'!$C$10)^-'OBLIGASI_A'!$C$13)/(('OBLIGASI_A'!$C$7+$B8/10000*100)/100/'OBLIGASI_A'!$C$10)+'OBLIGASI_A'!$C$8/(1+('OBLIGASI_A'!$C$7+$B8/10000*100)/100/'OBLIGASI_A'!$C$10)^'OBLIGASI_A'!$C$13)</f>
        <v/>
      </c>
      <c r="J8" s="15">
        <f>I8-G8</f>
        <v/>
      </c>
    </row>
    <row r="9">
      <c r="B9" s="32" t="n">
        <v>-50</v>
      </c>
      <c r="C9" s="33">
        <f>$B9/10000</f>
        <v/>
      </c>
      <c r="D9" s="34">
        <f>-'OBLIGASI_A'!$C$27*$B9/10000</f>
        <v/>
      </c>
      <c r="E9" s="34">
        <f>-'OBLIGASI_A'!$C$27*$B9/10000+0.5*'OBLIGASI_A'!$C$29*$B9/10000^2</f>
        <v/>
      </c>
      <c r="F9" s="21">
        <f>'OBLIGASI_A'!$C$24</f>
        <v/>
      </c>
      <c r="G9" s="15">
        <f>'OBLIGASI_A'!$C$24*(1+D9)</f>
        <v/>
      </c>
      <c r="H9" s="15">
        <f>'OBLIGASI_A'!$C$24*(1+E9)</f>
        <v/>
      </c>
      <c r="I9" s="21">
        <f>IF(('OBLIGASI_A'!$C$7+$B9/10000*100)=0,'OBLIGASI_A'!$C$11*'OBLIGASI_A'!$C$13+'OBLIGASI_A'!$C$8,'OBLIGASI_A'!$C$11*(1-(1+('OBLIGASI_A'!$C$7+$B9/10000*100)/100/'OBLIGASI_A'!$C$10)^-'OBLIGASI_A'!$C$13)/(('OBLIGASI_A'!$C$7+$B9/10000*100)/100/'OBLIGASI_A'!$C$10)+'OBLIGASI_A'!$C$8/(1+('OBLIGASI_A'!$C$7+$B9/10000*100)/100/'OBLIGASI_A'!$C$10)^'OBLIGASI_A'!$C$13)</f>
        <v/>
      </c>
      <c r="J9" s="15">
        <f>I9-G9</f>
        <v/>
      </c>
    </row>
    <row r="10">
      <c r="B10" s="32" t="n">
        <v>25</v>
      </c>
      <c r="C10" s="33">
        <f>$B10/10000</f>
        <v/>
      </c>
      <c r="D10" s="34">
        <f>-'OBLIGASI_A'!$C$27*$B10/10000</f>
        <v/>
      </c>
      <c r="E10" s="34">
        <f>-'OBLIGASI_A'!$C$27*$B10/10000+0.5*'OBLIGASI_A'!$C$29*$B10/10000^2</f>
        <v/>
      </c>
      <c r="F10" s="21">
        <f>'OBLIGASI_A'!$C$24</f>
        <v/>
      </c>
      <c r="G10" s="15">
        <f>'OBLIGASI_A'!$C$24*(1+D10)</f>
        <v/>
      </c>
      <c r="H10" s="15">
        <f>'OBLIGASI_A'!$C$24*(1+E10)</f>
        <v/>
      </c>
      <c r="I10" s="21">
        <f>IF(('OBLIGASI_A'!$C$7+$B10/10000*100)=0,'OBLIGASI_A'!$C$11*'OBLIGASI_A'!$C$13+'OBLIGASI_A'!$C$8,'OBLIGASI_A'!$C$11*(1-(1+('OBLIGASI_A'!$C$7+$B10/10000*100)/100/'OBLIGASI_A'!$C$10)^-'OBLIGASI_A'!$C$13)/(('OBLIGASI_A'!$C$7+$B10/10000*100)/100/'OBLIGASI_A'!$C$10)+'OBLIGASI_A'!$C$8/(1+('OBLIGASI_A'!$C$7+$B10/10000*100)/100/'OBLIGASI_A'!$C$10)^'OBLIGASI_A'!$C$13)</f>
        <v/>
      </c>
      <c r="J10" s="15">
        <f>I10-G10</f>
        <v/>
      </c>
    </row>
    <row r="11">
      <c r="B11" s="32" t="n">
        <v>50</v>
      </c>
      <c r="C11" s="33">
        <f>$B11/10000</f>
        <v/>
      </c>
      <c r="D11" s="34">
        <f>-'OBLIGASI_A'!$C$27*$B11/10000</f>
        <v/>
      </c>
      <c r="E11" s="34">
        <f>-'OBLIGASI_A'!$C$27*$B11/10000+0.5*'OBLIGASI_A'!$C$29*$B11/10000^2</f>
        <v/>
      </c>
      <c r="F11" s="21">
        <f>'OBLIGASI_A'!$C$24</f>
        <v/>
      </c>
      <c r="G11" s="15">
        <f>'OBLIGASI_A'!$C$24*(1+D11)</f>
        <v/>
      </c>
      <c r="H11" s="15">
        <f>'OBLIGASI_A'!$C$24*(1+E11)</f>
        <v/>
      </c>
      <c r="I11" s="21">
        <f>IF(('OBLIGASI_A'!$C$7+$B11/10000*100)=0,'OBLIGASI_A'!$C$11*'OBLIGASI_A'!$C$13+'OBLIGASI_A'!$C$8,'OBLIGASI_A'!$C$11*(1-(1+('OBLIGASI_A'!$C$7+$B11/10000*100)/100/'OBLIGASI_A'!$C$10)^-'OBLIGASI_A'!$C$13)/(('OBLIGASI_A'!$C$7+$B11/10000*100)/100/'OBLIGASI_A'!$C$10)+'OBLIGASI_A'!$C$8/(1+('OBLIGASI_A'!$C$7+$B11/10000*100)/100/'OBLIGASI_A'!$C$10)^'OBLIGASI_A'!$C$13)</f>
        <v/>
      </c>
      <c r="J11" s="15">
        <f>I11-G11</f>
        <v/>
      </c>
    </row>
    <row r="12">
      <c r="B12" s="32" t="n">
        <v>100</v>
      </c>
      <c r="C12" s="33">
        <f>$B12/10000</f>
        <v/>
      </c>
      <c r="D12" s="34">
        <f>-'OBLIGASI_A'!$C$27*$B12/10000</f>
        <v/>
      </c>
      <c r="E12" s="34">
        <f>-'OBLIGASI_A'!$C$27*$B12/10000+0.5*'OBLIGASI_A'!$C$29*$B12/10000^2</f>
        <v/>
      </c>
      <c r="F12" s="21">
        <f>'OBLIGASI_A'!$C$24</f>
        <v/>
      </c>
      <c r="G12" s="15">
        <f>'OBLIGASI_A'!$C$24*(1+D12)</f>
        <v/>
      </c>
      <c r="H12" s="15">
        <f>'OBLIGASI_A'!$C$24*(1+E12)</f>
        <v/>
      </c>
      <c r="I12" s="21">
        <f>IF(('OBLIGASI_A'!$C$7+$B12/10000*100)=0,'OBLIGASI_A'!$C$11*'OBLIGASI_A'!$C$13+'OBLIGASI_A'!$C$8,'OBLIGASI_A'!$C$11*(1-(1+('OBLIGASI_A'!$C$7+$B12/10000*100)/100/'OBLIGASI_A'!$C$10)^-'OBLIGASI_A'!$C$13)/(('OBLIGASI_A'!$C$7+$B12/10000*100)/100/'OBLIGASI_A'!$C$10)+'OBLIGASI_A'!$C$8/(1+('OBLIGASI_A'!$C$7+$B12/10000*100)/100/'OBLIGASI_A'!$C$10)^'OBLIGASI_A'!$C$13)</f>
        <v/>
      </c>
      <c r="J12" s="15">
        <f>I12-G12</f>
        <v/>
      </c>
    </row>
    <row r="13">
      <c r="B13" s="32" t="n">
        <v>200</v>
      </c>
      <c r="C13" s="33">
        <f>$B13/10000</f>
        <v/>
      </c>
      <c r="D13" s="34">
        <f>-'OBLIGASI_A'!$C$27*$B13/10000</f>
        <v/>
      </c>
      <c r="E13" s="34">
        <f>-'OBLIGASI_A'!$C$27*$B13/10000+0.5*'OBLIGASI_A'!$C$29*$B13/10000^2</f>
        <v/>
      </c>
      <c r="F13" s="21">
        <f>'OBLIGASI_A'!$C$24</f>
        <v/>
      </c>
      <c r="G13" s="15">
        <f>'OBLIGASI_A'!$C$24*(1+D13)</f>
        <v/>
      </c>
      <c r="H13" s="15">
        <f>'OBLIGASI_A'!$C$24*(1+E13)</f>
        <v/>
      </c>
      <c r="I13" s="21">
        <f>IF(('OBLIGASI_A'!$C$7+$B13/10000*100)=0,'OBLIGASI_A'!$C$11*'OBLIGASI_A'!$C$13+'OBLIGASI_A'!$C$8,'OBLIGASI_A'!$C$11*(1-(1+('OBLIGASI_A'!$C$7+$B13/10000*100)/100/'OBLIGASI_A'!$C$10)^-'OBLIGASI_A'!$C$13)/(('OBLIGASI_A'!$C$7+$B13/10000*100)/100/'OBLIGASI_A'!$C$10)+'OBLIGASI_A'!$C$8/(1+('OBLIGASI_A'!$C$7+$B13/10000*100)/100/'OBLIGASI_A'!$C$10)^'OBLIGASI_A'!$C$13)</f>
        <v/>
      </c>
      <c r="J13" s="15">
        <f>I13-G13</f>
        <v/>
      </c>
    </row>
    <row r="14">
      <c r="B14" s="32" t="n">
        <v>300</v>
      </c>
      <c r="C14" s="33">
        <f>$B14/10000</f>
        <v/>
      </c>
      <c r="D14" s="34">
        <f>-'OBLIGASI_A'!$C$27*$B14/10000</f>
        <v/>
      </c>
      <c r="E14" s="34">
        <f>-'OBLIGASI_A'!$C$27*$B14/10000+0.5*'OBLIGASI_A'!$C$29*$B14/10000^2</f>
        <v/>
      </c>
      <c r="F14" s="21">
        <f>'OBLIGASI_A'!$C$24</f>
        <v/>
      </c>
      <c r="G14" s="15">
        <f>'OBLIGASI_A'!$C$24*(1+D14)</f>
        <v/>
      </c>
      <c r="H14" s="15">
        <f>'OBLIGASI_A'!$C$24*(1+E14)</f>
        <v/>
      </c>
      <c r="I14" s="21">
        <f>IF(('OBLIGASI_A'!$C$7+$B14/10000*100)=0,'OBLIGASI_A'!$C$11*'OBLIGASI_A'!$C$13+'OBLIGASI_A'!$C$8,'OBLIGASI_A'!$C$11*(1-(1+('OBLIGASI_A'!$C$7+$B14/10000*100)/100/'OBLIGASI_A'!$C$10)^-'OBLIGASI_A'!$C$13)/(('OBLIGASI_A'!$C$7+$B14/10000*100)/100/'OBLIGASI_A'!$C$10)+'OBLIGASI_A'!$C$8/(1+('OBLIGASI_A'!$C$7+$B14/10000*100)/100/'OBLIGASI_A'!$C$10)^'OBLIGASI_A'!$C$13)</f>
        <v/>
      </c>
      <c r="J14" s="15">
        <f>I14-G14</f>
        <v/>
      </c>
    </row>
    <row r="16">
      <c r="B16" s="7" t="inlineStr">
        <is>
          <t>OBLIGASI B · KORPORASI 5 TAHUN</t>
        </is>
      </c>
      <c r="C16" s="4" t="n"/>
      <c r="D16" s="4" t="n"/>
      <c r="E16" s="4" t="n"/>
      <c r="F16" s="4" t="n"/>
      <c r="G16" s="4" t="n"/>
      <c r="H16" s="4" t="n"/>
      <c r="I16" s="4" t="n"/>
      <c r="J16" s="4" t="n"/>
    </row>
    <row r="17" ht="42" customHeight="1">
      <c r="B17" s="18" t="inlineStr">
        <is>
          <t>Shock Δy (bp)</t>
        </is>
      </c>
      <c r="C17" s="18" t="inlineStr">
        <is>
          <t>Δy (decimal)</t>
        </is>
      </c>
      <c r="D17" s="18" t="inlineStr">
        <is>
          <t>Linear %ΔP
(−D·Δy)</t>
        </is>
      </c>
      <c r="E17" s="18" t="inlineStr">
        <is>
          <t>Dur+Conv %ΔP
(−D·Δy+½C·Δy²)</t>
        </is>
      </c>
      <c r="F17" s="18" t="inlineStr">
        <is>
          <t>Harga lama (P₀)</t>
        </is>
      </c>
      <c r="G17" s="18" t="inlineStr">
        <is>
          <t>Harga baru aproks (linear)</t>
        </is>
      </c>
      <c r="H17" s="18" t="inlineStr">
        <is>
          <t>Harga baru aproks (dur+conv)</t>
        </is>
      </c>
      <c r="I17" s="18" t="inlineStr">
        <is>
          <t>Harga sebenarnya (reprice)</t>
        </is>
      </c>
      <c r="J17" s="18" t="inlineStr">
        <is>
          <t>Error (linear, Rp)</t>
        </is>
      </c>
    </row>
    <row r="18">
      <c r="B18" s="32" t="n">
        <v>-200</v>
      </c>
      <c r="C18" s="33">
        <f>$B18/10000</f>
        <v/>
      </c>
      <c r="D18" s="34">
        <f>-'OBLIGASI_B'!$C$27*$B18/10000</f>
        <v/>
      </c>
      <c r="E18" s="34">
        <f>-'OBLIGASI_B'!$C$27*$B18/10000+0.5*'OBLIGASI_B'!$C$29*$B18/10000^2</f>
        <v/>
      </c>
      <c r="F18" s="21">
        <f>'OBLIGASI_B'!$C$24</f>
        <v/>
      </c>
      <c r="G18" s="15">
        <f>'OBLIGASI_B'!$C$24*(1+D18)</f>
        <v/>
      </c>
      <c r="H18" s="15">
        <f>'OBLIGASI_B'!$C$24*(1+E18)</f>
        <v/>
      </c>
      <c r="I18" s="21">
        <f>IF(('OBLIGASI_B'!$C$7+$B18/10000*100)=0,'OBLIGASI_B'!$C$11*'OBLIGASI_B'!$C$13+'OBLIGASI_B'!$C$8,'OBLIGASI_B'!$C$11*(1-(1+('OBLIGASI_B'!$C$7+$B18/10000*100)/100/'OBLIGASI_B'!$C$10)^-'OBLIGASI_B'!$C$13)/(('OBLIGASI_B'!$C$7+$B18/10000*100)/100/'OBLIGASI_B'!$C$10)+'OBLIGASI_B'!$C$8/(1+('OBLIGASI_B'!$C$7+$B18/10000*100)/100/'OBLIGASI_B'!$C$10)^'OBLIGASI_B'!$C$13)</f>
        <v/>
      </c>
      <c r="J18" s="15">
        <f>I18-G18</f>
        <v/>
      </c>
    </row>
    <row r="19">
      <c r="B19" s="32" t="n">
        <v>-100</v>
      </c>
      <c r="C19" s="33">
        <f>$B19/10000</f>
        <v/>
      </c>
      <c r="D19" s="34">
        <f>-'OBLIGASI_B'!$C$27*$B19/10000</f>
        <v/>
      </c>
      <c r="E19" s="34">
        <f>-'OBLIGASI_B'!$C$27*$B19/10000+0.5*'OBLIGASI_B'!$C$29*$B19/10000^2</f>
        <v/>
      </c>
      <c r="F19" s="21">
        <f>'OBLIGASI_B'!$C$24</f>
        <v/>
      </c>
      <c r="G19" s="15">
        <f>'OBLIGASI_B'!$C$24*(1+D19)</f>
        <v/>
      </c>
      <c r="H19" s="15">
        <f>'OBLIGASI_B'!$C$24*(1+E19)</f>
        <v/>
      </c>
      <c r="I19" s="21">
        <f>IF(('OBLIGASI_B'!$C$7+$B19/10000*100)=0,'OBLIGASI_B'!$C$11*'OBLIGASI_B'!$C$13+'OBLIGASI_B'!$C$8,'OBLIGASI_B'!$C$11*(1-(1+('OBLIGASI_B'!$C$7+$B19/10000*100)/100/'OBLIGASI_B'!$C$10)^-'OBLIGASI_B'!$C$13)/(('OBLIGASI_B'!$C$7+$B19/10000*100)/100/'OBLIGASI_B'!$C$10)+'OBLIGASI_B'!$C$8/(1+('OBLIGASI_B'!$C$7+$B19/10000*100)/100/'OBLIGASI_B'!$C$10)^'OBLIGASI_B'!$C$13)</f>
        <v/>
      </c>
      <c r="J19" s="15">
        <f>I19-G19</f>
        <v/>
      </c>
    </row>
    <row r="20">
      <c r="B20" s="32" t="n">
        <v>-50</v>
      </c>
      <c r="C20" s="33">
        <f>$B20/10000</f>
        <v/>
      </c>
      <c r="D20" s="34">
        <f>-'OBLIGASI_B'!$C$27*$B20/10000</f>
        <v/>
      </c>
      <c r="E20" s="34">
        <f>-'OBLIGASI_B'!$C$27*$B20/10000+0.5*'OBLIGASI_B'!$C$29*$B20/10000^2</f>
        <v/>
      </c>
      <c r="F20" s="21">
        <f>'OBLIGASI_B'!$C$24</f>
        <v/>
      </c>
      <c r="G20" s="15">
        <f>'OBLIGASI_B'!$C$24*(1+D20)</f>
        <v/>
      </c>
      <c r="H20" s="15">
        <f>'OBLIGASI_B'!$C$24*(1+E20)</f>
        <v/>
      </c>
      <c r="I20" s="21">
        <f>IF(('OBLIGASI_B'!$C$7+$B20/10000*100)=0,'OBLIGASI_B'!$C$11*'OBLIGASI_B'!$C$13+'OBLIGASI_B'!$C$8,'OBLIGASI_B'!$C$11*(1-(1+('OBLIGASI_B'!$C$7+$B20/10000*100)/100/'OBLIGASI_B'!$C$10)^-'OBLIGASI_B'!$C$13)/(('OBLIGASI_B'!$C$7+$B20/10000*100)/100/'OBLIGASI_B'!$C$10)+'OBLIGASI_B'!$C$8/(1+('OBLIGASI_B'!$C$7+$B20/10000*100)/100/'OBLIGASI_B'!$C$10)^'OBLIGASI_B'!$C$13)</f>
        <v/>
      </c>
      <c r="J20" s="15">
        <f>I20-G20</f>
        <v/>
      </c>
    </row>
    <row r="21">
      <c r="B21" s="32" t="n">
        <v>25</v>
      </c>
      <c r="C21" s="33">
        <f>$B21/10000</f>
        <v/>
      </c>
      <c r="D21" s="34">
        <f>-'OBLIGASI_B'!$C$27*$B21/10000</f>
        <v/>
      </c>
      <c r="E21" s="34">
        <f>-'OBLIGASI_B'!$C$27*$B21/10000+0.5*'OBLIGASI_B'!$C$29*$B21/10000^2</f>
        <v/>
      </c>
      <c r="F21" s="21">
        <f>'OBLIGASI_B'!$C$24</f>
        <v/>
      </c>
      <c r="G21" s="15">
        <f>'OBLIGASI_B'!$C$24*(1+D21)</f>
        <v/>
      </c>
      <c r="H21" s="15">
        <f>'OBLIGASI_B'!$C$24*(1+E21)</f>
        <v/>
      </c>
      <c r="I21" s="21">
        <f>IF(('OBLIGASI_B'!$C$7+$B21/10000*100)=0,'OBLIGASI_B'!$C$11*'OBLIGASI_B'!$C$13+'OBLIGASI_B'!$C$8,'OBLIGASI_B'!$C$11*(1-(1+('OBLIGASI_B'!$C$7+$B21/10000*100)/100/'OBLIGASI_B'!$C$10)^-'OBLIGASI_B'!$C$13)/(('OBLIGASI_B'!$C$7+$B21/10000*100)/100/'OBLIGASI_B'!$C$10)+'OBLIGASI_B'!$C$8/(1+('OBLIGASI_B'!$C$7+$B21/10000*100)/100/'OBLIGASI_B'!$C$10)^'OBLIGASI_B'!$C$13)</f>
        <v/>
      </c>
      <c r="J21" s="15">
        <f>I21-G21</f>
        <v/>
      </c>
    </row>
    <row r="22">
      <c r="B22" s="32" t="n">
        <v>50</v>
      </c>
      <c r="C22" s="33">
        <f>$B22/10000</f>
        <v/>
      </c>
      <c r="D22" s="34">
        <f>-'OBLIGASI_B'!$C$27*$B22/10000</f>
        <v/>
      </c>
      <c r="E22" s="34">
        <f>-'OBLIGASI_B'!$C$27*$B22/10000+0.5*'OBLIGASI_B'!$C$29*$B22/10000^2</f>
        <v/>
      </c>
      <c r="F22" s="21">
        <f>'OBLIGASI_B'!$C$24</f>
        <v/>
      </c>
      <c r="G22" s="15">
        <f>'OBLIGASI_B'!$C$24*(1+D22)</f>
        <v/>
      </c>
      <c r="H22" s="15">
        <f>'OBLIGASI_B'!$C$24*(1+E22)</f>
        <v/>
      </c>
      <c r="I22" s="21">
        <f>IF(('OBLIGASI_B'!$C$7+$B22/10000*100)=0,'OBLIGASI_B'!$C$11*'OBLIGASI_B'!$C$13+'OBLIGASI_B'!$C$8,'OBLIGASI_B'!$C$11*(1-(1+('OBLIGASI_B'!$C$7+$B22/10000*100)/100/'OBLIGASI_B'!$C$10)^-'OBLIGASI_B'!$C$13)/(('OBLIGASI_B'!$C$7+$B22/10000*100)/100/'OBLIGASI_B'!$C$10)+'OBLIGASI_B'!$C$8/(1+('OBLIGASI_B'!$C$7+$B22/10000*100)/100/'OBLIGASI_B'!$C$10)^'OBLIGASI_B'!$C$13)</f>
        <v/>
      </c>
      <c r="J22" s="15">
        <f>I22-G22</f>
        <v/>
      </c>
    </row>
    <row r="23">
      <c r="B23" s="32" t="n">
        <v>100</v>
      </c>
      <c r="C23" s="33">
        <f>$B23/10000</f>
        <v/>
      </c>
      <c r="D23" s="34">
        <f>-'OBLIGASI_B'!$C$27*$B23/10000</f>
        <v/>
      </c>
      <c r="E23" s="34">
        <f>-'OBLIGASI_B'!$C$27*$B23/10000+0.5*'OBLIGASI_B'!$C$29*$B23/10000^2</f>
        <v/>
      </c>
      <c r="F23" s="21">
        <f>'OBLIGASI_B'!$C$24</f>
        <v/>
      </c>
      <c r="G23" s="15">
        <f>'OBLIGASI_B'!$C$24*(1+D23)</f>
        <v/>
      </c>
      <c r="H23" s="15">
        <f>'OBLIGASI_B'!$C$24*(1+E23)</f>
        <v/>
      </c>
      <c r="I23" s="21">
        <f>IF(('OBLIGASI_B'!$C$7+$B23/10000*100)=0,'OBLIGASI_B'!$C$11*'OBLIGASI_B'!$C$13+'OBLIGASI_B'!$C$8,'OBLIGASI_B'!$C$11*(1-(1+('OBLIGASI_B'!$C$7+$B23/10000*100)/100/'OBLIGASI_B'!$C$10)^-'OBLIGASI_B'!$C$13)/(('OBLIGASI_B'!$C$7+$B23/10000*100)/100/'OBLIGASI_B'!$C$10)+'OBLIGASI_B'!$C$8/(1+('OBLIGASI_B'!$C$7+$B23/10000*100)/100/'OBLIGASI_B'!$C$10)^'OBLIGASI_B'!$C$13)</f>
        <v/>
      </c>
      <c r="J23" s="15">
        <f>I23-G23</f>
        <v/>
      </c>
    </row>
    <row r="24">
      <c r="B24" s="32" t="n">
        <v>200</v>
      </c>
      <c r="C24" s="33">
        <f>$B24/10000</f>
        <v/>
      </c>
      <c r="D24" s="34">
        <f>-'OBLIGASI_B'!$C$27*$B24/10000</f>
        <v/>
      </c>
      <c r="E24" s="34">
        <f>-'OBLIGASI_B'!$C$27*$B24/10000+0.5*'OBLIGASI_B'!$C$29*$B24/10000^2</f>
        <v/>
      </c>
      <c r="F24" s="21">
        <f>'OBLIGASI_B'!$C$24</f>
        <v/>
      </c>
      <c r="G24" s="15">
        <f>'OBLIGASI_B'!$C$24*(1+D24)</f>
        <v/>
      </c>
      <c r="H24" s="15">
        <f>'OBLIGASI_B'!$C$24*(1+E24)</f>
        <v/>
      </c>
      <c r="I24" s="21">
        <f>IF(('OBLIGASI_B'!$C$7+$B24/10000*100)=0,'OBLIGASI_B'!$C$11*'OBLIGASI_B'!$C$13+'OBLIGASI_B'!$C$8,'OBLIGASI_B'!$C$11*(1-(1+('OBLIGASI_B'!$C$7+$B24/10000*100)/100/'OBLIGASI_B'!$C$10)^-'OBLIGASI_B'!$C$13)/(('OBLIGASI_B'!$C$7+$B24/10000*100)/100/'OBLIGASI_B'!$C$10)+'OBLIGASI_B'!$C$8/(1+('OBLIGASI_B'!$C$7+$B24/10000*100)/100/'OBLIGASI_B'!$C$10)^'OBLIGASI_B'!$C$13)</f>
        <v/>
      </c>
      <c r="J24" s="15">
        <f>I24-G24</f>
        <v/>
      </c>
    </row>
    <row r="25">
      <c r="B25" s="32" t="n">
        <v>300</v>
      </c>
      <c r="C25" s="33">
        <f>$B25/10000</f>
        <v/>
      </c>
      <c r="D25" s="34">
        <f>-'OBLIGASI_B'!$C$27*$B25/10000</f>
        <v/>
      </c>
      <c r="E25" s="34">
        <f>-'OBLIGASI_B'!$C$27*$B25/10000+0.5*'OBLIGASI_B'!$C$29*$B25/10000^2</f>
        <v/>
      </c>
      <c r="F25" s="21">
        <f>'OBLIGASI_B'!$C$24</f>
        <v/>
      </c>
      <c r="G25" s="15">
        <f>'OBLIGASI_B'!$C$24*(1+D25)</f>
        <v/>
      </c>
      <c r="H25" s="15">
        <f>'OBLIGASI_B'!$C$24*(1+E25)</f>
        <v/>
      </c>
      <c r="I25" s="21">
        <f>IF(('OBLIGASI_B'!$C$7+$B25/10000*100)=0,'OBLIGASI_B'!$C$11*'OBLIGASI_B'!$C$13+'OBLIGASI_B'!$C$8,'OBLIGASI_B'!$C$11*(1-(1+('OBLIGASI_B'!$C$7+$B25/10000*100)/100/'OBLIGASI_B'!$C$10)^-'OBLIGASI_B'!$C$13)/(('OBLIGASI_B'!$C$7+$B25/10000*100)/100/'OBLIGASI_B'!$C$10)+'OBLIGASI_B'!$C$8/(1+('OBLIGASI_B'!$C$7+$B25/10000*100)/100/'OBLIGASI_B'!$C$10)^'OBLIGASI_B'!$C$13)</f>
        <v/>
      </c>
      <c r="J25" s="15">
        <f>I25-G25</f>
        <v/>
      </c>
    </row>
    <row r="27" ht="42" customHeight="1">
      <c r="B27" s="25" t="inlineStr">
        <is>
          <t>Pelajaran: aproksimasi linear (−D·Δy) meleset semakin jauh saat shock besar karena mengabaikan konveksitas. Dur+convexity mendekati harga sebenarnya. Untuk shock kecil (≤25 bp), ketiganya hampir identik. Catat asimetri: shock −200bp menghasilkan kenaikan harga LEBIH BESAR daripada penurunan harga untuk shock +200bp — itulah kekuatan konveksitas.</t>
        </is>
      </c>
    </row>
  </sheetData>
  <mergeCells count="5">
    <mergeCell ref="B3:J3"/>
    <mergeCell ref="B5:J5"/>
    <mergeCell ref="B27:J27"/>
    <mergeCell ref="B2:J2"/>
    <mergeCell ref="B16:J16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2026-07-18T17:02:54Z</dcterms:created>
  <dcterms:modified xmlns:dcterms="http://purl.org/dc/terms/" xmlns:xsi="http://www.w3.org/2001/XMLSchema-instance" xsi:type="dcterms:W3CDTF">2026-07-18T17:02:54Z</dcterms:modified>
</cp:coreProperties>
</file>