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GORDON" sheetId="2" state="visible" r:id="rId2"/>
    <sheet xmlns:r="http://schemas.openxmlformats.org/officeDocument/2006/relationships" name="TWO_STAGE" sheetId="3" state="visible" r:id="rId3"/>
    <sheet xmlns:r="http://schemas.openxmlformats.org/officeDocument/2006/relationships" name="DIVIDEND_HISTO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.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i val="1"/>
      <color rgb="00555555"/>
      <sz val="9"/>
    </font>
    <font>
      <name val="Calibri"/>
      <b val="1"/>
      <sz val="10"/>
    </font>
    <font>
      <name val="Calibri"/>
      <b val="1"/>
      <color rgb="00006B2D"/>
      <sz val="10"/>
    </font>
    <font>
      <name val="Calibri"/>
      <sz val="10"/>
    </font>
    <font>
      <name val="Calibri"/>
      <b val="1"/>
      <sz val="11"/>
    </font>
    <font>
      <name val="Calibri"/>
      <b val="1"/>
      <color rgb="00006B2D"/>
      <sz val="12"/>
    </font>
  </fonts>
  <fills count="6">
    <fill>
      <patternFill/>
    </fill>
    <fill>
      <patternFill patternType="gray125"/>
    </fill>
    <fill>
      <patternFill patternType="solid">
        <fgColor rgb="00006B2D"/>
      </patternFill>
    </fill>
    <fill>
      <patternFill patternType="solid">
        <fgColor rgb="0000C853"/>
      </patternFill>
    </fill>
    <fill>
      <patternFill patternType="solid">
        <fgColor rgb="00FFF9C4"/>
      </patternFill>
    </fill>
    <fill>
      <patternFill patternType="solid">
        <fgColor rgb="00E8F5E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5" fillId="0" borderId="1" applyAlignment="1" pivotButton="0" quotePrefix="0" xfId="0">
      <alignment horizontal="left" vertical="top" wrapText="1"/>
    </xf>
    <xf numFmtId="0" fontId="1" fillId="3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3" fontId="3" fillId="4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4" fontId="4" fillId="5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164" fontId="1" fillId="3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 vertical="center"/>
    </xf>
    <xf numFmtId="0" fontId="2" fillId="0" borderId="0" pivotButton="0" quotePrefix="0" xfId="0"/>
    <xf numFmtId="1" fontId="3" fillId="4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top" wrapText="1"/>
    </xf>
    <xf numFmtId="4" fontId="7" fillId="5" borderId="1" applyAlignment="1" pivotButton="0" quotePrefix="0" xfId="0">
      <alignment horizontal="right" vertical="center"/>
    </xf>
    <xf numFmtId="164" fontId="2" fillId="0" borderId="0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right" vertical="center"/>
    </xf>
    <xf numFmtId="3" fontId="4" fillId="5" borderId="1" applyAlignment="1" pivotButton="0" quotePrefix="0" xfId="0">
      <alignment horizontal="right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Payout Ratio per Tahun (live)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'DIVIDEND_HISTORY'!E4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'DIVIDEND_HISTORY'!$A$5:$A$14</f>
            </numRef>
          </cat>
          <val>
            <numRef>
              <f>'DIVIDEND_HISTORY'!$E$5:$E$14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Tahun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Payout ratio</a:t>
                </a:r>
              </a:p>
            </rich>
          </tx>
        </title>
        <numFmt formatCode="0%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EPS vs Dividen per Saham (live)</a:t>
            </a:r>
          </a:p>
        </rich>
      </tx>
    </title>
    <plotArea>
      <lineChart>
        <grouping val="standard"/>
        <ser>
          <idx val="0"/>
          <order val="0"/>
          <tx>
            <strRef>
              <f>'DIVIDEND_HISTORY'!B4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'DIVIDEND_HISTORY'!$A$5:$A$14</f>
            </numRef>
          </cat>
          <val>
            <numRef>
              <f>'DIVIDEND_HISTORY'!$B$5:$B$14</f>
            </numRef>
          </val>
        </ser>
        <ser>
          <idx val="1"/>
          <order val="1"/>
          <tx>
            <strRef>
              <f>'DIVIDEND_HISTORY'!C4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'DIVIDEND_HISTORY'!$A$5:$A$14</f>
            </numRef>
          </cat>
          <val>
            <numRef>
              <f>'DIVIDEND_HISTORY'!$C$5:$C$14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Tahun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Rupiah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576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5" customWidth="1" min="1" max="1"/>
    <col width="26" customWidth="1" min="2" max="2"/>
    <col width="80" customWidth="1" min="3" max="3"/>
  </cols>
  <sheetData>
    <row r="1" ht="28" customHeight="1">
      <c r="A1" s="1" t="inlineStr">
        <is>
          <t>Excel Companion · Kebijakan Dividen &amp; DDM</t>
        </is>
      </c>
    </row>
    <row r="3">
      <c r="A3" s="2" t="inlineStr">
        <is>
          <t>Workbook ini menghitung valuasi saham berbasis dividen dari nol: Gordon single-stage, DDM dua tahap, dan analisis payout ratio historis.</t>
        </is>
      </c>
    </row>
    <row r="5">
      <c r="A5" s="3" t="inlineStr">
        <is>
          <t>No</t>
        </is>
      </c>
      <c r="B5" s="3" t="inlineStr">
        <is>
          <t>Sheet</t>
        </is>
      </c>
      <c r="C5" s="3" t="inlineStr">
        <is>
          <t>Isi</t>
        </is>
      </c>
    </row>
    <row r="6">
      <c r="A6" s="4" t="inlineStr">
        <is>
          <t>1</t>
        </is>
      </c>
      <c r="B6" s="5" t="inlineStr">
        <is>
          <t>GORDON</t>
        </is>
      </c>
      <c r="C6" s="6" t="inlineStr">
        <is>
          <t>P0 = D1/(r-g) single-stage. Input D0, g, r -&gt; P0 + payout ratio + P/E tersirat + sensitivitas g x r. Contoh BBCA.</t>
        </is>
      </c>
    </row>
    <row r="7">
      <c r="A7" s="4" t="inlineStr">
        <is>
          <t>2</t>
        </is>
      </c>
      <c r="B7" s="5" t="inlineStr">
        <is>
          <t>TWO_STAGE</t>
        </is>
      </c>
      <c r="C7" s="6" t="inlineStr">
        <is>
          <t>DDM dua tahap: fase pertumbuhan tinggi eksplisit (tahun 1-N) lalu Gordon perpetual. Realistis untuk perusahaan tumbuh cepat.</t>
        </is>
      </c>
    </row>
    <row r="8">
      <c r="A8" s="4" t="inlineStr">
        <is>
          <t>3</t>
        </is>
      </c>
      <c r="B8" s="5" t="inlineStr">
        <is>
          <t>DIVIDEND_HISTORY</t>
        </is>
      </c>
      <c r="C8" s="6" t="inlineStr">
        <is>
          <t>Riwayat dividen &amp; EPS 10 tahun (editable), payout/retention otomatis, grafik payout ratio + EPS vs DPS.</t>
        </is>
      </c>
    </row>
    <row r="10">
      <c r="A10" s="7" t="inlineStr">
        <is>
          <t>KONVENSI</t>
        </is>
      </c>
    </row>
    <row r="11">
      <c r="A11" s="8" t="inlineStr">
        <is>
          <t>-  Sel KUNING = input yang boleh diubah. Sel HIJAU = hasil formula (jangan ditimpa).</t>
        </is>
      </c>
    </row>
    <row r="12">
      <c r="A12" s="8" t="inlineStr">
        <is>
          <t>-  Syarat wajib Gordon: g &lt; r. Jika dilanggar, rumus rusak dan hasil tak terdefinisi.</t>
        </is>
      </c>
    </row>
    <row r="13">
      <c r="A13" s="8" t="inlineStr">
        <is>
          <t>-  g perpetual wajar untuk Indonesia = 4-5% (PDB nominal jangka panjang).</t>
        </is>
      </c>
    </row>
    <row r="14">
      <c r="A14" s="8" t="inlineStr">
        <is>
          <t>-  PPh dividen Indonesia: 10% final (UU HPP 2021) untuk dividen di atas Rp 10 juta.</t>
        </is>
      </c>
    </row>
    <row r="15">
      <c r="A15" s="8" t="inlineStr">
        <is>
          <t>-  Angka BBCA/BMRI/TLKM di sini ILUSTRATIF untuk belajar - verifikasi dengan laporan keuangan resmi.</t>
        </is>
      </c>
    </row>
  </sheetData>
  <mergeCells count="8">
    <mergeCell ref="A10:C10"/>
    <mergeCell ref="A13:C13"/>
    <mergeCell ref="A11:C11"/>
    <mergeCell ref="A1:C1"/>
    <mergeCell ref="A14:C14"/>
    <mergeCell ref="A3:C3"/>
    <mergeCell ref="A12:C12"/>
    <mergeCell ref="A15:C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4" customWidth="1" min="3" max="3"/>
    <col width="42" customWidth="1" min="4" max="4"/>
  </cols>
  <sheetData>
    <row r="1" ht="28" customHeight="1">
      <c r="A1" s="1" t="inlineStr">
        <is>
          <t>Gordon Growth Model  ·  P0 = D1 / (r - g)</t>
        </is>
      </c>
    </row>
    <row r="2">
      <c r="A2" s="2" t="inlineStr">
        <is>
          <t>Kalkulator satu tahap untuk emiten pembayar dividen konsisten (mis. BBCA, TLKM di BEI).</t>
        </is>
      </c>
    </row>
    <row r="4">
      <c r="A4" s="7" t="inlineStr">
        <is>
          <t>INPUT  (ubah sel kuning di bawah, hasil mengikuti)</t>
        </is>
      </c>
    </row>
    <row r="5">
      <c r="A5" s="9" t="inlineStr">
        <is>
          <t>Dividen per saham tahun ini  D0 (Rp)</t>
        </is>
      </c>
      <c r="B5" s="10" t="n">
        <v>200</v>
      </c>
      <c r="D5" s="2" t="inlineStr">
        <is>
          <t>BBCA ilustratif; dividen sudah dibayar tahun ini</t>
        </is>
      </c>
    </row>
    <row r="6">
      <c r="A6" s="9" t="inlineStr">
        <is>
          <t>Pertumbuhan dividen perpetual  g</t>
        </is>
      </c>
      <c r="B6" s="11" t="n">
        <v>0.05</v>
      </c>
      <c r="D6" s="2" t="inlineStr">
        <is>
          <t>Syarat wajib: g &lt; r. Patokan PDB nominal RI = 4-5%</t>
        </is>
      </c>
    </row>
    <row r="7">
      <c r="A7" s="9" t="inlineStr">
        <is>
          <t>Tingkat imbal hasil dituntut  r (cost of equity)</t>
        </is>
      </c>
      <c r="B7" s="11" t="n">
        <v>0.09</v>
      </c>
      <c r="D7" s="2" t="inlineStr">
        <is>
          <t>Dari CAPM: r = rf + beta * (E[rm]-rf); BBCA beta rendah</t>
        </is>
      </c>
    </row>
    <row r="8">
      <c r="A8" s="9" t="inlineStr">
        <is>
          <t>EPS tahun ini (Rp, untuk cek payout)</t>
        </is>
      </c>
      <c r="B8" s="10" t="n">
        <v>320</v>
      </c>
      <c r="D8" s="2" t="inlineStr">
        <is>
          <t>Untuk menghitung payout ratio &amp; P/E tersirat</t>
        </is>
      </c>
    </row>
    <row r="9">
      <c r="A9" s="9" t="inlineStr">
        <is>
          <t>Harga pasar saham saat ini (Rp, opsional)</t>
        </is>
      </c>
      <c r="B9" s="10" t="n">
        <v>5200</v>
      </c>
      <c r="D9" s="2" t="inlineStr">
        <is>
          <t>Untuk bandingkan dengan P0 intrinsik</t>
        </is>
      </c>
    </row>
    <row r="10">
      <c r="A10" s="9" t="inlineStr">
        <is>
          <t>ROE (untuk sustainable growth)</t>
        </is>
      </c>
      <c r="B10" s="12" t="n">
        <v>0.2</v>
      </c>
      <c r="D10" s="2" t="inlineStr">
        <is>
          <t>Return on equity perusahaan</t>
        </is>
      </c>
    </row>
    <row r="11">
      <c r="A11" s="7" t="inlineStr">
        <is>
          <t>PERHITUNGAN  (formula hidup)</t>
        </is>
      </c>
    </row>
    <row r="12">
      <c r="A12" s="9" t="inlineStr">
        <is>
          <t>D1 = D0 x (1 + g)</t>
        </is>
      </c>
      <c r="B12" s="13">
        <f>B5*(1+B6)</f>
        <v/>
      </c>
      <c r="D12" s="2" t="inlineStr">
        <is>
          <t>Dividen tahun depan</t>
        </is>
      </c>
    </row>
    <row r="13">
      <c r="A13" s="9" t="inlineStr">
        <is>
          <t>P0 = D1 / (r - g)</t>
        </is>
      </c>
      <c r="B13" s="13">
        <f>B12/(B7-B6)</f>
        <v/>
      </c>
      <c r="D13" s="2" t="inlineStr">
        <is>
          <t>Harga intrinsik hari ini</t>
        </is>
      </c>
    </row>
    <row r="14">
      <c r="A14" s="9" t="inlineStr">
        <is>
          <t>Cek syarat g &lt; r</t>
        </is>
      </c>
      <c r="B14" s="14">
        <f>IF(B6&lt;B7,"OK  (rumus valid)","RUSAK: g &gt;= r")</f>
        <v/>
      </c>
      <c r="D14" s="2" t="inlineStr">
        <is>
          <t>Harus selalu OK</t>
        </is>
      </c>
    </row>
    <row r="15">
      <c r="A15" s="9" t="inlineStr">
        <is>
          <t>Payout ratio = D0 / EPS</t>
        </is>
      </c>
      <c r="B15" s="15">
        <f>B5/B8</f>
        <v/>
      </c>
      <c r="D15" s="2" t="inlineStr">
        <is>
          <t>Bagian EPS yang dibagi</t>
        </is>
      </c>
    </row>
    <row r="16">
      <c r="A16" s="9" t="inlineStr">
        <is>
          <t>Retention ratio b = 1 - payout</t>
        </is>
      </c>
      <c r="B16" s="15">
        <f>1-B5/B8</f>
        <v/>
      </c>
      <c r="D16" s="2" t="inlineStr">
        <is>
          <t>Bagian yang ditahan</t>
        </is>
      </c>
    </row>
    <row r="17">
      <c r="A17" s="9" t="inlineStr">
        <is>
          <t>Sustainable growth  g* = b x ROE</t>
        </is>
      </c>
      <c r="B17" s="15">
        <f>(1-B5/B8)*B10</f>
        <v/>
      </c>
      <c r="D17" s="2" t="inlineStr">
        <is>
          <t>Pertumbuhan berkelanjutan</t>
        </is>
      </c>
    </row>
    <row r="18">
      <c r="A18" s="9" t="inlineStr">
        <is>
          <t>P/E tersirat = P0 / EPS</t>
        </is>
      </c>
      <c r="B18" s="16">
        <f>B13/B8</f>
        <v/>
      </c>
      <c r="D18" s="2" t="inlineStr">
        <is>
          <t>Bandingkan dengan P/E historis emiten</t>
        </is>
      </c>
    </row>
    <row r="19">
      <c r="A19" s="9" t="inlineStr">
        <is>
          <t>Margin of safety vs harga pasar</t>
        </is>
      </c>
      <c r="B19" s="15">
        <f>(B13-B9)/B13</f>
        <v/>
      </c>
      <c r="D19" s="2" t="inlineStr">
        <is>
          <t>Positif = undervalued</t>
        </is>
      </c>
    </row>
    <row r="22">
      <c r="A22" s="7" t="inlineStr">
        <is>
          <t>SENSITIVITAS  P0 terhadap g x r</t>
        </is>
      </c>
    </row>
    <row r="23">
      <c r="A23" s="3" t="inlineStr">
        <is>
          <t>r \ g</t>
        </is>
      </c>
      <c r="B23" s="17" t="n">
        <v>0.03</v>
      </c>
      <c r="C23" s="17" t="n">
        <v>0.04</v>
      </c>
      <c r="D23" s="17" t="n">
        <v>0.05</v>
      </c>
      <c r="E23" s="17" t="n">
        <v>0.06</v>
      </c>
      <c r="F23" s="17" t="n">
        <v>0.07000000000000001</v>
      </c>
    </row>
    <row r="24">
      <c r="A24" s="17" t="n">
        <v>0.08</v>
      </c>
      <c r="B24" s="18">
        <f>$B$12/(0.08-0.03)</f>
        <v/>
      </c>
      <c r="C24" s="18">
        <f>$B$12/(0.08-0.04)</f>
        <v/>
      </c>
      <c r="D24" s="18">
        <f>$B$12/(0.08-0.05)</f>
        <v/>
      </c>
      <c r="E24" s="18">
        <f>$B$12/(0.08-0.06)</f>
        <v/>
      </c>
      <c r="F24" s="18">
        <f>$B$12/(0.08-0.07)</f>
        <v/>
      </c>
    </row>
    <row r="25">
      <c r="A25" s="17" t="n">
        <v>0.09</v>
      </c>
      <c r="B25" s="18">
        <f>$B$12/(0.09-0.03)</f>
        <v/>
      </c>
      <c r="C25" s="18">
        <f>$B$12/(0.09-0.04)</f>
        <v/>
      </c>
      <c r="D25" s="18">
        <f>$B$12/(0.09-0.05)</f>
        <v/>
      </c>
      <c r="E25" s="18">
        <f>$B$12/(0.09-0.06)</f>
        <v/>
      </c>
      <c r="F25" s="18">
        <f>$B$12/(0.09-0.07)</f>
        <v/>
      </c>
    </row>
    <row r="26">
      <c r="A26" s="17" t="n">
        <v>0.1</v>
      </c>
      <c r="B26" s="18">
        <f>$B$12/(0.1-0.03)</f>
        <v/>
      </c>
      <c r="C26" s="18">
        <f>$B$12/(0.1-0.04)</f>
        <v/>
      </c>
      <c r="D26" s="18">
        <f>$B$12/(0.1-0.05)</f>
        <v/>
      </c>
      <c r="E26" s="18">
        <f>$B$12/(0.1-0.06)</f>
        <v/>
      </c>
      <c r="F26" s="18">
        <f>$B$12/(0.1-0.07)</f>
        <v/>
      </c>
    </row>
    <row r="27">
      <c r="A27" s="17" t="n">
        <v>0.11</v>
      </c>
      <c r="B27" s="18">
        <f>$B$12/(0.11-0.03)</f>
        <v/>
      </c>
      <c r="C27" s="18">
        <f>$B$12/(0.11-0.04)</f>
        <v/>
      </c>
      <c r="D27" s="18">
        <f>$B$12/(0.11-0.05)</f>
        <v/>
      </c>
      <c r="E27" s="18">
        <f>$B$12/(0.11-0.06)</f>
        <v/>
      </c>
      <c r="F27" s="18">
        <f>$B$12/(0.11-0.07)</f>
        <v/>
      </c>
    </row>
    <row r="28">
      <c r="A28" s="17" t="n">
        <v>0.12</v>
      </c>
      <c r="B28" s="18">
        <f>$B$12/(0.12-0.03)</f>
        <v/>
      </c>
      <c r="C28" s="18">
        <f>$B$12/(0.12-0.04)</f>
        <v/>
      </c>
      <c r="D28" s="18">
        <f>$B$12/(0.12-0.05)</f>
        <v/>
      </c>
      <c r="E28" s="18">
        <f>$B$12/(0.12-0.06)</f>
        <v/>
      </c>
      <c r="F28" s="18">
        <f>$B$12/(0.12-0.07)</f>
        <v/>
      </c>
    </row>
    <row r="30">
      <c r="A30" s="19" t="inlineStr">
        <is>
          <t>Catatan: sel dengan g mendekati r membuat P0 melonjak; g &gt;= r = rumus rusak.</t>
        </is>
      </c>
    </row>
  </sheetData>
  <mergeCells count="5">
    <mergeCell ref="A1:D1"/>
    <mergeCell ref="A22:D22"/>
    <mergeCell ref="A4:D4"/>
    <mergeCell ref="A2:D2"/>
    <mergeCell ref="A11:D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3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 ht="28" customHeight="1">
      <c r="A1" s="1" t="inlineStr">
        <is>
          <t>DDM Dua Tahap  ·  fase pertumbuhan tinggi lalu Gordon perpetual</t>
        </is>
      </c>
    </row>
    <row r="2">
      <c r="A2" s="2" t="inlineStr">
        <is>
          <t>Realistis untuk perusahaan tumbuh cepat: eksplisit tahun 1-5, lalu perpetual.</t>
        </is>
      </c>
    </row>
    <row r="4">
      <c r="A4" s="7" t="inlineStr">
        <is>
          <t>INPUT</t>
        </is>
      </c>
    </row>
    <row r="5">
      <c r="A5" s="9" t="inlineStr">
        <is>
          <t>D0 dividen per saham tahun ini (Rp)</t>
        </is>
      </c>
      <c r="B5" s="10" t="n">
        <v>100</v>
      </c>
    </row>
    <row r="6">
      <c r="A6" s="9" t="inlineStr">
        <is>
          <t>g1 pertumbuhan fase tinggi (tahap 1)</t>
        </is>
      </c>
      <c r="B6" s="12" t="n">
        <v>0.15</v>
      </c>
    </row>
    <row r="7">
      <c r="A7" s="9" t="inlineStr">
        <is>
          <t>N panjang fase tinggi (tahun)</t>
        </is>
      </c>
      <c r="B7" s="20" t="n">
        <v>5</v>
      </c>
    </row>
    <row r="8">
      <c r="A8" s="9" t="inlineStr">
        <is>
          <t>g2 pertumbuhan perpetual (tahap 2)</t>
        </is>
      </c>
      <c r="B8" s="12" t="n">
        <v>0.04</v>
      </c>
    </row>
    <row r="9">
      <c r="A9" s="9" t="inlineStr">
        <is>
          <t>r imbal hasil dituntut</t>
        </is>
      </c>
      <c r="B9" s="12" t="n">
        <v>0.11</v>
      </c>
    </row>
    <row r="11">
      <c r="A11" s="7" t="inlineStr">
        <is>
          <t>TAHAP 1  ·  dividen eksplisit tahun 1 s/d N</t>
        </is>
      </c>
    </row>
    <row r="12">
      <c r="A12" s="3" t="inlineStr">
        <is>
          <t>Item</t>
        </is>
      </c>
      <c r="B12" s="3" t="inlineStr">
        <is>
          <t>Tahun 1</t>
        </is>
      </c>
      <c r="C12" s="3" t="inlineStr">
        <is>
          <t>Tahun 2</t>
        </is>
      </c>
      <c r="D12" s="3" t="inlineStr">
        <is>
          <t>Tahun 3</t>
        </is>
      </c>
      <c r="E12" s="3" t="inlineStr">
        <is>
          <t>Tahun 4</t>
        </is>
      </c>
      <c r="F12" s="3" t="inlineStr">
        <is>
          <t>Tahun 5</t>
        </is>
      </c>
      <c r="G12" s="3" t="inlineStr">
        <is>
          <t>Tahun 6</t>
        </is>
      </c>
    </row>
    <row r="13">
      <c r="A13" s="9" t="inlineStr">
        <is>
          <t>Dividen D_t</t>
        </is>
      </c>
      <c r="B13" s="21">
        <f>IF(1&lt;=$B$7,$B$5*(1+$B$6)^1,"")</f>
        <v/>
      </c>
      <c r="C13" s="21">
        <f>IF(2&lt;=$B$7,$B$5*(1+$B$6)^2,"")</f>
        <v/>
      </c>
      <c r="D13" s="21">
        <f>IF(3&lt;=$B$7,$B$5*(1+$B$6)^3,"")</f>
        <v/>
      </c>
      <c r="E13" s="21">
        <f>IF(4&lt;=$B$7,$B$5*(1+$B$6)^4,"")</f>
        <v/>
      </c>
      <c r="F13" s="21">
        <f>IF(5&lt;=$B$7,$B$5*(1+$B$6)^5,"")</f>
        <v/>
      </c>
      <c r="G13" s="21">
        <f>IF(6&lt;=$B$7,$B$5*(1+$B$6)^6,"")</f>
        <v/>
      </c>
    </row>
    <row r="14">
      <c r="A14" s="9" t="inlineStr">
        <is>
          <t>PV = D_t / (1+r)^t</t>
        </is>
      </c>
      <c r="B14" s="21">
        <f>IF(B13="","",B13/(1+$B$9)^1)</f>
        <v/>
      </c>
      <c r="C14" s="21">
        <f>IF(C13="","",C13/(1+$B$9)^2)</f>
        <v/>
      </c>
      <c r="D14" s="21">
        <f>IF(D13="","",D13/(1+$B$9)^3)</f>
        <v/>
      </c>
      <c r="E14" s="21">
        <f>IF(E13="","",E13/(1+$B$9)^4)</f>
        <v/>
      </c>
      <c r="F14" s="21">
        <f>IF(F13="","",F13/(1+$B$9)^5)</f>
        <v/>
      </c>
      <c r="G14" s="21">
        <f>IF(G13="","",G13/(1+$B$9)^6)</f>
        <v/>
      </c>
    </row>
    <row r="15">
      <c r="A15" s="9" t="inlineStr">
        <is>
          <t>Sum PV Tahap 1</t>
        </is>
      </c>
      <c r="B15" s="13">
        <f>SUM(B14:G14)</f>
        <v/>
      </c>
    </row>
    <row r="17">
      <c r="A17" s="7" t="inlineStr">
        <is>
          <t>TAHAP 2  ·  nilai terminal Gordon di tahun N</t>
        </is>
      </c>
    </row>
    <row r="18">
      <c r="A18" s="9" t="inlineStr">
        <is>
          <t>D_N = D0 x (1+g1)^N</t>
        </is>
      </c>
      <c r="B18" s="21">
        <f>B5*(1+B6)^B7</f>
        <v/>
      </c>
    </row>
    <row r="19">
      <c r="A19" s="9" t="inlineStr">
        <is>
          <t>D_{N+1} = D_N x (1+g2)</t>
        </is>
      </c>
      <c r="B19" s="21">
        <f>B18*(1+B8)</f>
        <v/>
      </c>
    </row>
    <row r="20">
      <c r="A20" s="9" t="inlineStr">
        <is>
          <t>P_N = D_{N+1} / (r - g2)</t>
        </is>
      </c>
      <c r="B20" s="21">
        <f>B19/(B9-B8)</f>
        <v/>
      </c>
    </row>
    <row r="21">
      <c r="A21" s="9" t="inlineStr">
        <is>
          <t>PV(P_N) = P_N / (1+r)^N</t>
        </is>
      </c>
      <c r="B21" s="13">
        <f>B20/(1+B9)^B7</f>
        <v/>
      </c>
    </row>
    <row r="23">
      <c r="A23" s="7" t="inlineStr">
        <is>
          <t>HASIL AKHIR</t>
        </is>
      </c>
    </row>
    <row r="24">
      <c r="A24" s="22" t="inlineStr">
        <is>
          <t>P0 = Sum PV Tahap 1 + PV(P_N)</t>
        </is>
      </c>
      <c r="B24" s="23">
        <f>B15+B21</f>
        <v/>
      </c>
    </row>
    <row r="25">
      <c r="A25" s="2" t="inlineStr">
        <is>
          <t>Porsi nilai dari Tahap 2 (terminal)</t>
        </is>
      </c>
      <c r="B25" s="24">
        <f>B21/B24</f>
        <v/>
      </c>
    </row>
    <row r="26">
      <c r="A26" s="2" t="inlineStr">
        <is>
          <t>Biasanya 60-85% untuk perusahaan tumbuh stabil; &gt;90% = periode eksplisit terlalu pendek.</t>
        </is>
      </c>
    </row>
  </sheetData>
  <mergeCells count="7">
    <mergeCell ref="A4:H4"/>
    <mergeCell ref="A26:H26"/>
    <mergeCell ref="A2:H2"/>
    <mergeCell ref="A11:H11"/>
    <mergeCell ref="A1:H1"/>
    <mergeCell ref="A23:H23"/>
    <mergeCell ref="A17:H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28" customHeight="1">
      <c r="A1" s="1" t="inlineStr">
        <is>
          <t>Riwayat Dividen &amp; Payout Ratio  ·  contoh BBCA ilustratif</t>
        </is>
      </c>
    </row>
    <row r="2">
      <c r="A2" s="2" t="inlineStr">
        <is>
          <t>Ubah angka kuning (EPS &amp; DPS), payout ratio dihitung otomatis. Lihat grafik di kanan.</t>
        </is>
      </c>
    </row>
    <row r="4">
      <c r="A4" s="3" t="inlineStr">
        <is>
          <t>Tahun</t>
        </is>
      </c>
      <c r="B4" s="3" t="inlineStr">
        <is>
          <t>EPS (Rp)</t>
        </is>
      </c>
      <c r="C4" s="3" t="inlineStr">
        <is>
          <t>Dividen/saham DPS (Rp)</t>
        </is>
      </c>
      <c r="D4" s="3" t="inlineStr">
        <is>
          <t>Laba Ditahan (Rp)</t>
        </is>
      </c>
      <c r="E4" s="3" t="inlineStr">
        <is>
          <t>Payout Ratio</t>
        </is>
      </c>
      <c r="F4" s="3" t="inlineStr">
        <is>
          <t>Retention Ratio</t>
        </is>
      </c>
    </row>
    <row r="5">
      <c r="A5" s="25" t="n">
        <v>2016</v>
      </c>
      <c r="B5" s="10" t="n">
        <v>228</v>
      </c>
      <c r="C5" s="10" t="n">
        <v>125</v>
      </c>
      <c r="D5" s="18">
        <f>B5-C5</f>
        <v/>
      </c>
      <c r="E5" s="26">
        <f>C5/B5</f>
        <v/>
      </c>
      <c r="F5" s="26">
        <f>1-E5</f>
        <v/>
      </c>
    </row>
    <row r="6">
      <c r="A6" s="25" t="n">
        <v>2017</v>
      </c>
      <c r="B6" s="10" t="n">
        <v>270</v>
      </c>
      <c r="C6" s="10" t="n">
        <v>145</v>
      </c>
      <c r="D6" s="18">
        <f>B6-C6</f>
        <v/>
      </c>
      <c r="E6" s="26">
        <f>C6/B6</f>
        <v/>
      </c>
      <c r="F6" s="26">
        <f>1-E6</f>
        <v/>
      </c>
    </row>
    <row r="7">
      <c r="A7" s="25" t="n">
        <v>2018</v>
      </c>
      <c r="B7" s="10" t="n">
        <v>304</v>
      </c>
      <c r="C7" s="10" t="n">
        <v>170</v>
      </c>
      <c r="D7" s="18">
        <f>B7-C7</f>
        <v/>
      </c>
      <c r="E7" s="26">
        <f>C7/B7</f>
        <v/>
      </c>
      <c r="F7" s="26">
        <f>1-E7</f>
        <v/>
      </c>
    </row>
    <row r="8">
      <c r="A8" s="25" t="n">
        <v>2019</v>
      </c>
      <c r="B8" s="10" t="n">
        <v>333</v>
      </c>
      <c r="C8" s="10" t="n">
        <v>180</v>
      </c>
      <c r="D8" s="18">
        <f>B8-C8</f>
        <v/>
      </c>
      <c r="E8" s="26">
        <f>C8/B8</f>
        <v/>
      </c>
      <c r="F8" s="26">
        <f>1-E8</f>
        <v/>
      </c>
    </row>
    <row r="9">
      <c r="A9" s="25" t="n">
        <v>2020</v>
      </c>
      <c r="B9" s="10" t="n">
        <v>344</v>
      </c>
      <c r="C9" s="10" t="n">
        <v>160</v>
      </c>
      <c r="D9" s="18">
        <f>B9-C9</f>
        <v/>
      </c>
      <c r="E9" s="26">
        <f>C9/B9</f>
        <v/>
      </c>
      <c r="F9" s="26">
        <f>1-E9</f>
        <v/>
      </c>
    </row>
    <row r="10">
      <c r="A10" s="25" t="n">
        <v>2021</v>
      </c>
      <c r="B10" s="10" t="n">
        <v>388</v>
      </c>
      <c r="C10" s="10" t="n">
        <v>195</v>
      </c>
      <c r="D10" s="18">
        <f>B10-C10</f>
        <v/>
      </c>
      <c r="E10" s="26">
        <f>C10/B10</f>
        <v/>
      </c>
      <c r="F10" s="26">
        <f>1-E10</f>
        <v/>
      </c>
    </row>
    <row r="11">
      <c r="A11" s="25" t="n">
        <v>2022</v>
      </c>
      <c r="B11" s="10" t="n">
        <v>486</v>
      </c>
      <c r="C11" s="10" t="n">
        <v>255</v>
      </c>
      <c r="D11" s="18">
        <f>B11-C11</f>
        <v/>
      </c>
      <c r="E11" s="26">
        <f>C11/B11</f>
        <v/>
      </c>
      <c r="F11" s="26">
        <f>1-E11</f>
        <v/>
      </c>
    </row>
    <row r="12">
      <c r="A12" s="25" t="n">
        <v>2023</v>
      </c>
      <c r="B12" s="10" t="n">
        <v>528</v>
      </c>
      <c r="C12" s="10" t="n">
        <v>290</v>
      </c>
      <c r="D12" s="18">
        <f>B12-C12</f>
        <v/>
      </c>
      <c r="E12" s="26">
        <f>C12/B12</f>
        <v/>
      </c>
      <c r="F12" s="26">
        <f>1-E12</f>
        <v/>
      </c>
    </row>
    <row r="13">
      <c r="A13" s="25" t="n">
        <v>2024</v>
      </c>
      <c r="B13" s="10" t="n">
        <v>580</v>
      </c>
      <c r="C13" s="10" t="n">
        <v>320</v>
      </c>
      <c r="D13" s="18">
        <f>B13-C13</f>
        <v/>
      </c>
      <c r="E13" s="26">
        <f>C13/B13</f>
        <v/>
      </c>
      <c r="F13" s="26">
        <f>1-E13</f>
        <v/>
      </c>
    </row>
    <row r="14">
      <c r="A14" s="25" t="n">
        <v>2025</v>
      </c>
      <c r="B14" s="10" t="n">
        <v>620</v>
      </c>
      <c r="C14" s="10" t="n">
        <v>340</v>
      </c>
      <c r="D14" s="18">
        <f>B14-C14</f>
        <v/>
      </c>
      <c r="E14" s="26">
        <f>C14/B14</f>
        <v/>
      </c>
      <c r="F14" s="26">
        <f>1-E14</f>
        <v/>
      </c>
    </row>
    <row r="16">
      <c r="A16" s="9" t="inlineStr">
        <is>
          <t>Rata-rata</t>
        </is>
      </c>
      <c r="B16" s="27">
        <f>AVERAGE(B5:B14)</f>
        <v/>
      </c>
      <c r="C16" s="27">
        <f>AVERAGE(C5:C14)</f>
        <v/>
      </c>
      <c r="D16" s="27">
        <f>AVERAGE(D5:D14)</f>
        <v/>
      </c>
      <c r="E16" s="15">
        <f>AVERAGE(E5:E14)</f>
        <v/>
      </c>
      <c r="F16" s="15">
        <f>AVERAGE(F5:F14)</f>
        <v/>
      </c>
    </row>
    <row r="17">
      <c r="A17" s="28" t="inlineStr">
        <is>
          <t>CAGR DPS</t>
        </is>
      </c>
      <c r="C17" s="15">
        <f>(C14/C5)^(1/(A14-A5))-1</f>
        <v/>
      </c>
    </row>
  </sheetData>
  <mergeCells count="2">
    <mergeCell ref="A2:F2"/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2026-07-18T08:11:54Z</dcterms:created>
  <dcterms:modified xmlns:dcterms="http://purl.org/dc/terms/" xmlns:xsi="http://www.w3.org/2001/XMLSchema-instance" xsi:type="dcterms:W3CDTF">2026-07-18T08:11:54Z</dcterms:modified>
</cp:coreProperties>
</file>