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PETUNJUK" sheetId="1" state="visible" r:id="rId1"/>
    <sheet xmlns:r="http://schemas.openxmlformats.org/officeDocument/2006/relationships" name="2_INPUT_UMKM" sheetId="2" state="visible" r:id="rId2"/>
    <sheet xmlns:r="http://schemas.openxmlformats.org/officeDocument/2006/relationships" name="3_INPUT_KORP" sheetId="3" state="visible" r:id="rId3"/>
    <sheet xmlns:r="http://schemas.openxmlformats.org/officeDocument/2006/relationships" name="4_RASIO_KREDIT" sheetId="4" state="visible" r:id="rId4"/>
    <sheet xmlns:r="http://schemas.openxmlformats.org/officeDocument/2006/relationships" name="5_DSCR_CALC" sheetId="5" state="visible" r:id="rId5"/>
    <sheet xmlns:r="http://schemas.openxmlformats.org/officeDocument/2006/relationships" name="6_CREDIT_SCORING" sheetId="6" state="visible" r:id="rId6"/>
    <sheet xmlns:r="http://schemas.openxmlformats.org/officeDocument/2006/relationships" name="7_SCORECARD" sheetId="7" state="visible" r:id="rId7"/>
    <sheet xmlns:r="http://schemas.openxmlformats.org/officeDocument/2006/relationships" name="8_EL_CALC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Rp&quot;#,##0"/>
    <numFmt numFmtId="165" formatCode="0.0"/>
    <numFmt numFmtId="166" formatCode="0.00&quot;x&quot;"/>
    <numFmt numFmtId="167" formatCode="0.000"/>
  </numFmts>
  <fonts count="7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color rgb="001F4E79"/>
      <sz val="11"/>
    </font>
  </fonts>
  <fills count="7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F59D"/>
      </patternFill>
    </fill>
    <fill>
      <patternFill patternType="solid">
        <fgColor rgb="00C8E6C9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  <border>
      <left/>
      <right/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left" vertical="center" wrapText="1"/>
    </xf>
    <xf numFmtId="0" fontId="0" fillId="2" borderId="0" pivotButton="0" quotePrefix="0" xfId="0"/>
    <xf numFmtId="0" fontId="6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165" fontId="6" fillId="0" borderId="1" applyAlignment="1" pivotButton="0" quotePrefix="0" xfId="0">
      <alignment horizontal="right" vertical="center"/>
    </xf>
    <xf numFmtId="1" fontId="6" fillId="0" borderId="1" applyAlignment="1" pivotButton="0" quotePrefix="0" xfId="0">
      <alignment horizontal="right" vertical="center"/>
    </xf>
    <xf numFmtId="166" fontId="6" fillId="0" borderId="1" applyAlignment="1" pivotButton="0" quotePrefix="0" xfId="0">
      <alignment horizontal="right" vertical="center"/>
    </xf>
    <xf numFmtId="10" fontId="6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right" vertical="center"/>
    </xf>
    <xf numFmtId="166" fontId="4" fillId="5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0" fillId="3" borderId="0" pivotButton="0" quotePrefix="0" xfId="0"/>
    <xf numFmtId="0" fontId="4" fillId="0" borderId="1" applyAlignment="1" pivotButton="0" quotePrefix="0" xfId="0">
      <alignment horizontal="left" vertical="center" wrapText="1"/>
    </xf>
    <xf numFmtId="166" fontId="4" fillId="0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center" vertical="center" wrapText="1"/>
    </xf>
    <xf numFmtId="167" fontId="6" fillId="0" borderId="1" applyAlignment="1" pivotButton="0" quotePrefix="0" xfId="0">
      <alignment horizontal="right" vertical="center"/>
    </xf>
    <xf numFmtId="166" fontId="5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 wrapText="1"/>
    </xf>
    <xf numFmtId="167" fontId="5" fillId="0" borderId="1" applyAlignment="1" pivotButton="0" quotePrefix="0" xfId="0">
      <alignment horizontal="right" vertical="center"/>
    </xf>
    <xf numFmtId="167" fontId="5" fillId="0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right" vertical="center"/>
    </xf>
    <xf numFmtId="167" fontId="4" fillId="5" borderId="1" applyAlignment="1" pivotButton="0" quotePrefix="0" xfId="0">
      <alignment horizontal="right" vertical="center"/>
    </xf>
    <xf numFmtId="10" fontId="4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0" fontId="0" fillId="4" borderId="4" pivotButton="0" quotePrefix="0" xfId="0"/>
    <xf numFmtId="0" fontId="5" fillId="4" borderId="1" applyAlignment="1" pivotButton="0" quotePrefix="0" xfId="0">
      <alignment horizontal="center" vertical="center" wrapText="1"/>
    </xf>
    <xf numFmtId="1" fontId="5" fillId="0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right" vertical="center"/>
    </xf>
    <xf numFmtId="1" fontId="5" fillId="0" borderId="1" applyAlignment="1" pivotButton="0" quotePrefix="0" xfId="0">
      <alignment horizontal="right" vertical="center"/>
    </xf>
    <xf numFmtId="0" fontId="0" fillId="5" borderId="5" pivotButton="0" quotePrefix="0" xfId="0"/>
    <xf numFmtId="0" fontId="0" fillId="5" borderId="4" pivotButton="0" quotePrefix="0" xfId="0"/>
    <xf numFmtId="1" fontId="4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0" fontId="5" fillId="0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80" customWidth="1" min="3" max="3"/>
  </cols>
  <sheetData>
    <row r="2" ht="30" customHeight="1">
      <c r="B2" s="1" t="inlineStr">
        <is>
          <t>ANALISIS KREDIT — TEMPLATE 5C + RASIO + SCORING</t>
        </is>
      </c>
    </row>
    <row r="3">
      <c r="B3" s="2" t="inlineStr">
        <is>
          <t>Pendamping artikel /keuangan/analisis-kredit/ · Contoh: KUR UMKM &amp; Korporasi BEI</t>
        </is>
      </c>
    </row>
    <row r="5">
      <c r="B5" s="3" t="inlineStr">
        <is>
          <t>ALUR PENGGUNAAN:</t>
        </is>
      </c>
    </row>
    <row r="6">
      <c r="B6" s="4" t="inlineStr">
        <is>
          <t>2_INPUT_UMKM</t>
        </is>
      </c>
      <c r="C6" s="5" t="inlineStr">
        <is>
          <t>Isi sel BIRU dengan data pengajuan KUR UMKM (warung kopi). Omzet, biaya, struktur utang, profil peminjam.</t>
        </is>
      </c>
    </row>
    <row r="7">
      <c r="B7" s="4" t="inlineStr">
        <is>
          <t>3_INPUT_KORP</t>
        </is>
      </c>
      <c r="C7" s="5" t="inlineStr">
        <is>
          <t>Isi sel BIRU dengan data korporasi BEI. EBITDA, EBIT, bunga, total utang.</t>
        </is>
      </c>
    </row>
    <row r="8">
      <c r="B8" s="4" t="inlineStr">
        <is>
          <t>4_RASIO_KREDIT</t>
        </is>
      </c>
      <c r="C8" s="5" t="inlineStr">
        <is>
          <t>Otomatis menghitung DSCR, Debt/EBITDA, Interest Coverage untuk kedua kasus + verdict warna.</t>
        </is>
      </c>
    </row>
    <row r="9">
      <c r="B9" s="4" t="inlineStr">
        <is>
          <t>5_DSCR_CALC</t>
        </is>
      </c>
      <c r="C9" s="5" t="inlineStr">
        <is>
          <t>Kalkulator DSCR multi-tahun (5 tahun). Masukkan CFADS dan layanan utang tiap tahun, dapat DSCR min/avg.</t>
        </is>
      </c>
    </row>
    <row r="10">
      <c r="B10" s="4" t="inlineStr">
        <is>
          <t>6_CREDIT_SCORING</t>
        </is>
      </c>
      <c r="C10" s="5" t="inlineStr">
        <is>
          <t>Model credit scoring 6-faktor (logistic regression) -&gt; PD -&gt; grade A-E -&gt; keputusan approve/reject.</t>
        </is>
      </c>
    </row>
    <row r="11">
      <c r="B11" s="4" t="inlineStr">
        <is>
          <t>7_SCORECARD</t>
        </is>
      </c>
      <c r="C11" s="5" t="inlineStr">
        <is>
          <t>Versi poin 0-100 untuk analis lapangan, dipetakan ke grade.</t>
        </is>
      </c>
    </row>
    <row r="12">
      <c r="B12" s="4" t="inlineStr">
        <is>
          <t>8_EL_CALC</t>
        </is>
      </c>
      <c r="C12" s="5" t="inlineStr">
        <is>
          <t>Kalkulator Expected Loss = PD x LGD x EAD. Masukkan tiga parameter, dapat EL dalam Rupiah.</t>
        </is>
      </c>
    </row>
    <row r="14">
      <c r="B14" s="3" t="inlineStr">
        <is>
          <t>LEGENDA WARNA:</t>
        </is>
      </c>
    </row>
    <row r="15">
      <c r="B15" s="6" t="inlineStr">
        <is>
          <t>Input manual</t>
        </is>
      </c>
      <c r="C15" s="5" t="inlineStr">
        <is>
          <t>Sel biru = Anda ubah. Contoh: omzet, bunga, DSCR.</t>
        </is>
      </c>
    </row>
    <row r="16">
      <c r="B16" s="5" t="inlineStr">
        <is>
          <t>Formula hidup</t>
        </is>
      </c>
      <c r="C16" s="5" t="inlineStr">
        <is>
          <t>Sel hitam = dihitung otomatis. Jangan diketik ulang.</t>
        </is>
      </c>
    </row>
    <row r="17">
      <c r="B17" s="7" t="inlineStr">
        <is>
          <t>Verdict</t>
        </is>
      </c>
      <c r="C17" s="5" t="inlineStr">
        <is>
          <t>Hijau = sehat, oranye = waspada, merah = bahaya.</t>
        </is>
      </c>
    </row>
    <row r="19">
      <c r="B19" s="3" t="inlineStr">
        <is>
          <t>RUMUS KUNCI:</t>
        </is>
      </c>
    </row>
    <row r="20">
      <c r="B20" s="8" t="inlineStr">
        <is>
          <t>• DSCR = CFADS / (Pokok + Bunga)   [&gt;= 1.20x sehat untuk UMKM, &gt;= 1.30x untuk korporasi]</t>
        </is>
      </c>
    </row>
    <row r="21">
      <c r="B21" s="8" t="inlineStr">
        <is>
          <t>• Debt/EBITDA = Total Utang / EBITDA   [investment grade: 1.5-3.0x]</t>
        </is>
      </c>
    </row>
    <row r="22">
      <c r="B22" s="8" t="inlineStr">
        <is>
          <t>• Interest Coverage = EBIT / Beban Bunga   [&gt;= 4.0x investment grade]</t>
        </is>
      </c>
    </row>
    <row r="23">
      <c r="B23" s="8" t="inlineStr">
        <is>
          <t>• PD (logistic) = 1 / (1 + EXP(-(b0 + sum(b_i * x_i))))</t>
        </is>
      </c>
    </row>
    <row r="24">
      <c r="B24" s="8" t="inlineStr">
        <is>
          <t>• Expected Loss = PD x LGD x EAD</t>
        </is>
      </c>
    </row>
    <row r="26">
      <c r="B26" s="9" t="inlineStr">
        <is>
          <t>Referensi: POJK 17/2023 (Basel III Indonesia), PEFINDO rating methodology, SLIK OJK.</t>
        </is>
      </c>
    </row>
  </sheetData>
  <mergeCells count="8">
    <mergeCell ref="B21:C21"/>
    <mergeCell ref="B2:C2"/>
    <mergeCell ref="B24:C24"/>
    <mergeCell ref="B3:C3"/>
    <mergeCell ref="B20:C20"/>
    <mergeCell ref="B23:C23"/>
    <mergeCell ref="B22:C22"/>
    <mergeCell ref="B26:C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27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42" customWidth="1" min="2" max="2"/>
    <col width="18" customWidth="1" min="3" max="3"/>
    <col width="50" customWidth="1" min="4" max="4"/>
  </cols>
  <sheetData>
    <row r="2" ht="26" customHeight="1">
      <c r="B2" s="1" t="inlineStr">
        <is>
          <t>INPUT DATA — KUR UMKM (Warung Kopi Sederhana)</t>
        </is>
      </c>
    </row>
    <row r="3">
      <c r="B3" s="2" t="inlineStr">
        <is>
          <t>Pengajuan Rp 100 juta · tenor 5 tahun · KUR subsidi 6% · Semua nilai Rp juta kecuali dinyatakan lain</t>
        </is>
      </c>
    </row>
    <row r="5">
      <c r="B5" s="10" t="inlineStr">
        <is>
          <t>Pos</t>
        </is>
      </c>
      <c r="C5" s="10" t="inlineStr">
        <is>
          <t>Nilai</t>
        </is>
      </c>
      <c r="D5" s="10" t="inlineStr">
        <is>
          <t>Catatan</t>
        </is>
      </c>
    </row>
    <row r="6">
      <c r="B6" s="11" t="inlineStr">
        <is>
          <t>A. LAPORAN KEUANGAN SEDERHANA (Rp juta/tahun)</t>
        </is>
      </c>
      <c r="C6" s="12" t="n"/>
      <c r="D6" s="12" t="n"/>
    </row>
    <row r="7">
      <c r="B7" s="13" t="inlineStr">
        <is>
          <t>Omzet tahunan</t>
        </is>
      </c>
      <c r="C7" s="14" t="n">
        <v>480</v>
      </c>
      <c r="D7" s="15" t="inlineStr">
        <is>
          <t>Penjualan kopi &amp; makanan</t>
        </is>
      </c>
    </row>
    <row r="8">
      <c r="B8" s="13" t="inlineStr">
        <is>
          <t>HPP + biaya operasi tunai</t>
        </is>
      </c>
      <c r="C8" s="14" t="n">
        <v>380</v>
      </c>
      <c r="D8" s="15" t="inlineStr">
        <is>
          <t>Biji kopi, gaji, sewa, listrik</t>
        </is>
      </c>
    </row>
    <row r="9">
      <c r="B9" s="13" t="inlineStr">
        <is>
          <t>Beban penyusutan</t>
        </is>
      </c>
      <c r="C9" s="14" t="n">
        <v>12</v>
      </c>
      <c r="D9" s="15" t="inlineStr">
        <is>
          <t>Mesin espresso, interior</t>
        </is>
      </c>
    </row>
    <row r="10">
      <c r="B10" s="11" t="inlineStr">
        <is>
          <t>B. STRUKTUR PINJAMAN KUR</t>
        </is>
      </c>
      <c r="C10" s="12" t="n"/>
      <c r="D10" s="12" t="n"/>
    </row>
    <row r="11">
      <c r="B11" s="13" t="inlineStr">
        <is>
          <t>Plafon pinjaman</t>
        </is>
      </c>
      <c r="C11" s="14" t="n">
        <v>100</v>
      </c>
      <c r="D11" s="15" t="inlineStr">
        <is>
          <t>Pengajuan ke bank penyalur KUR</t>
        </is>
      </c>
    </row>
    <row r="12">
      <c r="B12" s="13" t="inlineStr">
        <is>
          <t>Beban bunga tahun ini</t>
        </is>
      </c>
      <c r="C12" s="14" t="n">
        <v>5.5</v>
      </c>
      <c r="D12" s="15" t="inlineStr">
        <is>
          <t>6% efektif x saldo rata-rata</t>
        </is>
      </c>
    </row>
    <row r="13">
      <c r="B13" s="13" t="inlineStr">
        <is>
          <t>Pokok jatuh tempo tahun ini</t>
        </is>
      </c>
      <c r="C13" s="14" t="n">
        <v>17.8</v>
      </c>
      <c r="D13" s="15" t="inlineStr">
        <is>
          <t>Anuitas 5 tahun</t>
        </is>
      </c>
    </row>
    <row r="14">
      <c r="B14" s="13" t="inlineStr">
        <is>
          <t>Total utang berbunga (bank + lain)</t>
        </is>
      </c>
      <c r="C14" s="14" t="n">
        <v>110</v>
      </c>
      <c r="D14" s="15" t="inlineStr">
        <is>
          <t>Termasuk sisa utang lama</t>
        </is>
      </c>
    </row>
    <row r="15">
      <c r="B15" s="13" t="inlineStr">
        <is>
          <t>Utang usaha (trade payable)</t>
        </is>
      </c>
      <c r="C15" s="14" t="n">
        <v>25</v>
      </c>
      <c r="D15" s="15" t="inlineStr">
        <is>
          <t>Tidak masuk Debt/EBITDA</t>
        </is>
      </c>
    </row>
    <row r="16">
      <c r="B16" s="11" t="inlineStr">
        <is>
          <t>C. PROFIL PINJAMAN (untuk credit scoring)</t>
        </is>
      </c>
      <c r="C16" s="12" t="n"/>
      <c r="D16" s="12" t="n"/>
    </row>
    <row r="17">
      <c r="B17" s="13" t="inlineStr">
        <is>
          <t>Usia bisnis (tahun)</t>
        </is>
      </c>
      <c r="C17" s="16" t="n">
        <v>4</v>
      </c>
      <c r="D17" s="15" t="inlineStr">
        <is>
          <t>Sejak buka</t>
        </is>
      </c>
    </row>
    <row r="18">
      <c r="B18" s="13" t="inlineStr">
        <is>
          <t>Performansi SLIK (1=lancar .. 5=macet)</t>
        </is>
      </c>
      <c r="C18" s="17" t="n">
        <v>1</v>
      </c>
      <c r="D18" s="15" t="inlineStr">
        <is>
          <t>1=baik, 5=macet</t>
        </is>
      </c>
    </row>
    <row r="19">
      <c r="B19" s="13" t="inlineStr">
        <is>
          <t>Rasio Lancar (Current Ratio)</t>
        </is>
      </c>
      <c r="C19" s="18" t="n">
        <v>1.8</v>
      </c>
      <c r="D19" s="15" t="inlineStr">
        <is>
          <t>Aset lancar / utang lancar</t>
        </is>
      </c>
    </row>
    <row r="20">
      <c r="B20" s="13" t="inlineStr">
        <is>
          <t>Koefisien Variasi Omzet (CV)</t>
        </is>
      </c>
      <c r="C20" s="19" t="n">
        <v>0.15</v>
      </c>
      <c r="D20" s="15" t="inlineStr">
        <is>
          <t>std dev omzet / rata-rata (12 bln)</t>
        </is>
      </c>
    </row>
    <row r="21">
      <c r="B21" s="11" t="inlineStr">
        <is>
          <t>D. PENYESUAIAN UMKM</t>
        </is>
      </c>
      <c r="C21" s="12" t="n"/>
      <c r="D21" s="12" t="n"/>
    </row>
    <row r="22">
      <c r="B22" s="13" t="inlineStr">
        <is>
          <t>Penghasilan pemilik (diambil dari laba)</t>
        </is>
      </c>
      <c r="C22" s="14" t="n">
        <v>40</v>
      </c>
      <c r="D22" s="15" t="inlineStr">
        <is>
          <t>CFADS UMKM = EBITDA - penghasilan pemilik</t>
        </is>
      </c>
    </row>
    <row r="24">
      <c r="B24" s="11" t="inlineStr">
        <is>
          <t>E. ANGKA TURUNAN (formula)</t>
        </is>
      </c>
      <c r="C24" s="12" t="n"/>
      <c r="D24" s="12" t="n"/>
    </row>
    <row r="25">
      <c r="B25" s="20" t="inlineStr">
        <is>
          <t>EBITDA</t>
        </is>
      </c>
      <c r="C25" s="21">
        <f>C7-C8</f>
        <v/>
      </c>
      <c r="D25" s="22" t="inlineStr">
        <is>
          <t>'= Omzet - Biaya operasi tunai</t>
        </is>
      </c>
    </row>
    <row r="26">
      <c r="B26" s="20" t="inlineStr">
        <is>
          <t>EBIT</t>
        </is>
      </c>
      <c r="C26" s="21">
        <f>C25-C9</f>
        <v/>
      </c>
      <c r="D26" s="22" t="inlineStr">
        <is>
          <t>'= EBITDA - Depresiasi</t>
        </is>
      </c>
    </row>
    <row r="27">
      <c r="B27" s="20" t="inlineStr">
        <is>
          <t>CFADS UMKM (setelah penghasilan pemilik)</t>
        </is>
      </c>
      <c r="C27" s="21">
        <f>C25-C22</f>
        <v/>
      </c>
      <c r="D27" s="22" t="inlineStr">
        <is>
          <t>'= EBITDA - Penghasilan pemilik (kas untuk hidup)</t>
        </is>
      </c>
    </row>
  </sheetData>
  <mergeCells count="7">
    <mergeCell ref="B10:D10"/>
    <mergeCell ref="B3:D3"/>
    <mergeCell ref="B2:D2"/>
    <mergeCell ref="B21:D21"/>
    <mergeCell ref="B6:D6"/>
    <mergeCell ref="B24:D24"/>
    <mergeCell ref="B16:D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21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42" customWidth="1" min="2" max="2"/>
    <col width="18" customWidth="1" min="3" max="3"/>
    <col width="50" customWidth="1" min="4" max="4"/>
  </cols>
  <sheetData>
    <row r="2" ht="26" customHeight="1">
      <c r="B2" s="1" t="inlineStr">
        <is>
          <t>INPUT DATA — KORPORASI BEI (PT Nusantara Property, fiktif)</t>
        </is>
      </c>
    </row>
    <row r="3">
      <c r="B3" s="2" t="inlineStr">
        <is>
          <t>Ringkasan Kredit FY2025 · Nilai Rp miliar · Emiten property</t>
        </is>
      </c>
    </row>
    <row r="5">
      <c r="B5" s="10" t="inlineStr">
        <is>
          <t>Pos</t>
        </is>
      </c>
      <c r="C5" s="10" t="inlineStr">
        <is>
          <t>Nilai</t>
        </is>
      </c>
      <c r="D5" s="10" t="inlineStr">
        <is>
          <t>Catatan</t>
        </is>
      </c>
    </row>
    <row r="6">
      <c r="B6" s="11" t="inlineStr">
        <is>
          <t>A. LAPORAN LABA RUGI (Rp miliar)</t>
        </is>
      </c>
      <c r="C6" s="12" t="n"/>
      <c r="D6" s="12" t="n"/>
    </row>
    <row r="7">
      <c r="B7" s="13" t="inlineStr">
        <is>
          <t>Pendapatan</t>
        </is>
      </c>
      <c r="C7" s="14" t="n">
        <v>1500</v>
      </c>
      <c r="D7" s="15" t="inlineStr">
        <is>
          <t>Penjualan property + rental</t>
        </is>
      </c>
    </row>
    <row r="8">
      <c r="B8" s="13" t="inlineStr">
        <is>
          <t>Biaya operasi tunai</t>
        </is>
      </c>
      <c r="C8" s="14" t="n">
        <v>950</v>
      </c>
      <c r="D8" s="15" t="inlineStr">
        <is>
          <t>Konstruksi, O&amp;M, marketing</t>
        </is>
      </c>
    </row>
    <row r="9">
      <c r="B9" s="13" t="inlineStr">
        <is>
          <t>Depresiasi</t>
        </is>
      </c>
      <c r="C9" s="14" t="n">
        <v>100</v>
      </c>
      <c r="D9" s="15" t="inlineStr">
        <is>
          <t>Bangunan, infrastruktur</t>
        </is>
      </c>
    </row>
    <row r="10">
      <c r="B10" s="11" t="inlineStr">
        <is>
          <t>B. STRUKTUR UTANG</t>
        </is>
      </c>
      <c r="C10" s="12" t="n"/>
      <c r="D10" s="12" t="n"/>
    </row>
    <row r="11">
      <c r="B11" s="13" t="inlineStr">
        <is>
          <t>Beban bunga tahunan</t>
        </is>
      </c>
      <c r="C11" s="14" t="n">
        <v>90</v>
      </c>
      <c r="D11" s="15" t="inlineStr">
        <is>
          <t>Pinjaman bank + obligasi</t>
        </is>
      </c>
    </row>
    <row r="12">
      <c r="B12" s="13" t="inlineStr">
        <is>
          <t>Pokok jatuh tempo tahun ini</t>
        </is>
      </c>
      <c r="C12" s="14" t="n">
        <v>60</v>
      </c>
      <c r="D12" s="15" t="inlineStr">
        <is>
          <t>Termasuk amortisasi wajib</t>
        </is>
      </c>
    </row>
    <row r="13">
      <c r="B13" s="13" t="inlineStr">
        <is>
          <t>Total utang berbunga</t>
        </is>
      </c>
      <c r="C13" s="14" t="n">
        <v>900</v>
      </c>
      <c r="D13" s="15" t="inlineStr">
        <is>
          <t>Bank + obligasi + utang JP lain</t>
        </is>
      </c>
    </row>
    <row r="14">
      <c r="B14" s="13" t="inlineStr">
        <is>
          <t>CapEx pemeliharaan</t>
        </is>
      </c>
      <c r="C14" s="14" t="n">
        <v>30</v>
      </c>
      <c r="D14" s="15" t="inlineStr">
        <is>
          <t>Capex rutin, bukan ekspansi</t>
        </is>
      </c>
    </row>
    <row r="15">
      <c r="B15" s="13" t="inlineStr">
        <is>
          <t>Tarif PPh Badan</t>
        </is>
      </c>
      <c r="C15" s="19" t="n">
        <v>0.22</v>
      </c>
      <c r="D15" s="15" t="inlineStr">
        <is>
          <t>PPh Badan Indonesia</t>
        </is>
      </c>
    </row>
    <row r="17">
      <c r="B17" s="11" t="inlineStr">
        <is>
          <t>C. ANGKA TURUNAN (formula)</t>
        </is>
      </c>
      <c r="C17" s="12" t="n"/>
      <c r="D17" s="12" t="n"/>
    </row>
    <row r="18">
      <c r="B18" s="20" t="inlineStr">
        <is>
          <t>EBITDA</t>
        </is>
      </c>
      <c r="C18" s="21">
        <f>C7-C8</f>
        <v/>
      </c>
      <c r="D18" s="22" t="inlineStr">
        <is>
          <t>'= Pendapatan - Biaya operasi tunai</t>
        </is>
      </c>
    </row>
    <row r="19">
      <c r="B19" s="20" t="inlineStr">
        <is>
          <t>EBIT</t>
        </is>
      </c>
      <c r="C19" s="21">
        <f>C18-C9</f>
        <v/>
      </c>
      <c r="D19" s="22" t="inlineStr">
        <is>
          <t>'= EBITDA - Depresiasi</t>
        </is>
      </c>
    </row>
    <row r="20">
      <c r="B20" s="20" t="inlineStr">
        <is>
          <t>Pajak tunai</t>
        </is>
      </c>
      <c r="C20" s="21">
        <f>C19*C15</f>
        <v/>
      </c>
      <c r="D20" s="22" t="inlineStr">
        <is>
          <t>'= EBIT x Tarif PPh (depresiasi mengurangi pajak)</t>
        </is>
      </c>
    </row>
    <row r="21">
      <c r="B21" s="20" t="inlineStr">
        <is>
          <t>CFADS</t>
        </is>
      </c>
      <c r="C21" s="21">
        <f>C18-C20-C14</f>
        <v/>
      </c>
      <c r="D21" s="22" t="inlineStr">
        <is>
          <t>'= EBITDA - Pajak - Capex pemeliharaan (ΔWC = 0)</t>
        </is>
      </c>
    </row>
  </sheetData>
  <mergeCells count="5">
    <mergeCell ref="B10:D10"/>
    <mergeCell ref="B3:D3"/>
    <mergeCell ref="B17:D17"/>
    <mergeCell ref="B6:D6"/>
    <mergeCell ref="B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E24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8" customWidth="1" min="2" max="2"/>
    <col width="18" customWidth="1" min="3" max="3"/>
    <col width="18" customWidth="1" min="4" max="4"/>
    <col width="45" customWidth="1" min="5" max="5"/>
  </cols>
  <sheetData>
    <row r="2" ht="26" customHeight="1">
      <c r="B2" s="1" t="inlineStr">
        <is>
          <t>TIGA RASIO KREDIT — DSCR, DEBT/EBITDA, INTEREST COVERAGE</t>
        </is>
      </c>
    </row>
    <row r="3">
      <c r="B3" s="2" t="inlineStr">
        <is>
          <t>Otomatis dari sheet 2 &amp; 3 · Hijau=sehat, Oranye=waspada, Merah=bahaya</t>
        </is>
      </c>
    </row>
    <row r="5">
      <c r="B5" s="10" t="inlineStr">
        <is>
          <t>Rasio</t>
        </is>
      </c>
      <c r="C5" s="10" t="inlineStr">
        <is>
          <t>UMKM (KUR)</t>
        </is>
      </c>
      <c r="D5" s="10" t="inlineStr">
        <is>
          <t>Korporasi (BEI)</t>
        </is>
      </c>
      <c r="E5" s="10" t="inlineStr">
        <is>
          <t>Interpretasi</t>
        </is>
      </c>
    </row>
    <row r="6">
      <c r="B6" s="11" t="inlineStr">
        <is>
          <t>RASIO 1 — DSCR (Debt Service Coverage Ratio)</t>
        </is>
      </c>
      <c r="C6" s="12" t="n"/>
      <c r="D6" s="12" t="n"/>
      <c r="E6" s="12" t="n"/>
    </row>
    <row r="7">
      <c r="B7" s="5" t="inlineStr">
        <is>
          <t>CFADS (kas tersedia)</t>
        </is>
      </c>
      <c r="C7" s="23">
        <f>'2_INPUT_UMKM'!C27</f>
        <v/>
      </c>
      <c r="D7" s="23">
        <f>'3_INPUT_KORP'!C21</f>
        <v/>
      </c>
      <c r="E7" s="15" t="inlineStr">
        <is>
          <t>Dari sheet input</t>
        </is>
      </c>
    </row>
    <row r="8">
      <c r="B8" s="5" t="inlineStr">
        <is>
          <t>Layanan utang (pokok + bunga)</t>
        </is>
      </c>
      <c r="C8" s="23">
        <f>'2_INPUT_UMKM'!C13+'2_INPUT_UMKM'!C12</f>
        <v/>
      </c>
      <c r="D8" s="23">
        <f>'3_INPUT_KORP'!C12+'3_INPUT_KORP'!C11</f>
        <v/>
      </c>
      <c r="E8" s="15" t="inlineStr">
        <is>
          <t>'= Pokok + Bunga</t>
        </is>
      </c>
    </row>
    <row r="9">
      <c r="B9" s="20" t="inlineStr">
        <is>
          <t>DSCR</t>
        </is>
      </c>
      <c r="C9" s="24">
        <f>C7/C8</f>
        <v/>
      </c>
      <c r="D9" s="24">
        <f>D7/D8</f>
        <v/>
      </c>
      <c r="E9" s="22" t="inlineStr">
        <is>
          <t>'= CFADS / Layanan utang</t>
        </is>
      </c>
    </row>
    <row r="10">
      <c r="B10" s="4" t="inlineStr">
        <is>
          <t>Verdict DSCR</t>
        </is>
      </c>
      <c r="C10" s="25">
        <f>IF(C9&gt;=1.25,"✓ SEHAT",IF(C9&gt;=1.1,"⚠ WASPADA","✗ BAHAYA"))</f>
        <v/>
      </c>
      <c r="D10" s="25">
        <f>IF(D9&gt;=1.5,"✓ SEHAT",IF(D9&gt;=1.3,"⚠ WASPADA","✗ BAHAYA"))</f>
        <v/>
      </c>
      <c r="E10" s="26" t="inlineStr">
        <is>
          <t>Verdict otomatis</t>
        </is>
      </c>
    </row>
    <row r="12">
      <c r="B12" s="11" t="inlineStr">
        <is>
          <t>RASIO 2 — DEBT/EBITDA</t>
        </is>
      </c>
      <c r="C12" s="12" t="n"/>
      <c r="D12" s="12" t="n"/>
      <c r="E12" s="12" t="n"/>
    </row>
    <row r="13">
      <c r="B13" s="5" t="inlineStr">
        <is>
          <t>Total utang berbunga</t>
        </is>
      </c>
      <c r="C13" s="23">
        <f>'2_INPUT_UMKM'!C14</f>
        <v/>
      </c>
      <c r="D13" s="23">
        <f>'3_INPUT_KORP'!C13</f>
        <v/>
      </c>
      <c r="E13" s="15" t="inlineStr">
        <is>
          <t>Dari sheet input</t>
        </is>
      </c>
    </row>
    <row r="14">
      <c r="B14" s="5" t="inlineStr">
        <is>
          <t>EBITDA</t>
        </is>
      </c>
      <c r="C14" s="23">
        <f>'2_INPUT_UMKM'!C25</f>
        <v/>
      </c>
      <c r="D14" s="23">
        <f>'3_INPUT_KORP'!C18</f>
        <v/>
      </c>
      <c r="E14" s="15" t="inlineStr">
        <is>
          <t>Dari sheet input</t>
        </is>
      </c>
    </row>
    <row r="15">
      <c r="B15" s="20" t="inlineStr">
        <is>
          <t>Debt/EBITDA</t>
        </is>
      </c>
      <c r="C15" s="24">
        <f>C13/C14</f>
        <v/>
      </c>
      <c r="D15" s="24">
        <f>D13/D14</f>
        <v/>
      </c>
      <c r="E15" s="22" t="inlineStr">
        <is>
          <t>'= Total utang / EBITDA (rendah = sehat)</t>
        </is>
      </c>
    </row>
    <row r="16">
      <c r="B16" s="4" t="inlineStr">
        <is>
          <t>Verdict Debt/EBITDA</t>
        </is>
      </c>
      <c r="C16" s="25">
        <f>IF(C15&lt;=2,"✓ SEHAT",IF(C15&lt;=4,"⚠ WASPADA","✗ BAHAYA"))</f>
        <v/>
      </c>
      <c r="D16" s="25">
        <f>IF(D15&lt;=3,"✓ SEHAT",IF(D15&lt;=4.5,"⚠ WASPADA","✗ BAHAYA"))</f>
        <v/>
      </c>
      <c r="E16" s="26" t="inlineStr">
        <is>
          <t>UMKM ≤2x, Korporasi ≤3x = sehat</t>
        </is>
      </c>
    </row>
    <row r="18">
      <c r="B18" s="11" t="inlineStr">
        <is>
          <t>RASIO 3 — INTEREST COVERAGE RATIO</t>
        </is>
      </c>
      <c r="C18" s="12" t="n"/>
      <c r="D18" s="12" t="n"/>
      <c r="E18" s="12" t="n"/>
    </row>
    <row r="19">
      <c r="B19" s="5" t="inlineStr">
        <is>
          <t>EBIT</t>
        </is>
      </c>
      <c r="C19" s="23">
        <f>'2_INPUT_UMKM'!C26</f>
        <v/>
      </c>
      <c r="D19" s="23">
        <f>'3_INPUT_KORP'!C19</f>
        <v/>
      </c>
      <c r="E19" s="15" t="inlineStr">
        <is>
          <t>Dari sheet input</t>
        </is>
      </c>
    </row>
    <row r="20">
      <c r="B20" s="5" t="inlineStr">
        <is>
          <t>Beban bunga</t>
        </is>
      </c>
      <c r="C20" s="23">
        <f>'2_INPUT_UMKM'!C12</f>
        <v/>
      </c>
      <c r="D20" s="23">
        <f>'3_INPUT_KORP'!C11</f>
        <v/>
      </c>
      <c r="E20" s="15" t="inlineStr">
        <is>
          <t>Dari sheet input</t>
        </is>
      </c>
    </row>
    <row r="21">
      <c r="B21" s="20" t="inlineStr">
        <is>
          <t>Interest Coverage</t>
        </is>
      </c>
      <c r="C21" s="24">
        <f>C19/C20</f>
        <v/>
      </c>
      <c r="D21" s="24">
        <f>D19/D20</f>
        <v/>
      </c>
      <c r="E21" s="22" t="inlineStr">
        <is>
          <t>'= EBIT / Beban bunga (tinggi = sehat)</t>
        </is>
      </c>
    </row>
    <row r="22">
      <c r="B22" s="4" t="inlineStr">
        <is>
          <t>Verdict ICR</t>
        </is>
      </c>
      <c r="C22" s="25">
        <f>IF(C21&gt;=4,"✓ SEHAT",IF(C21&gt;=2.5,"⚠ WASPADA","✗ BAHAYA"))</f>
        <v/>
      </c>
      <c r="D22" s="25">
        <f>IF(D21&gt;=4,"✓ SEHAT",IF(D21&gt;=2,"⚠ WASPADA","✗ BAHAYA"))</f>
        <v/>
      </c>
      <c r="E22" s="26" t="inlineStr">
        <is>
          <t>≥ 4x = sehat</t>
        </is>
      </c>
    </row>
    <row r="24">
      <c r="B24" s="27" t="inlineStr">
        <is>
          <t>CATATAN: Tiga rasio harus konsisten. Jika satu merah dan lainnya hijau, ada anomaly — periksa kualitas laba (apakah EBITDA dari satu proyek?) dan struktur utang.</t>
        </is>
      </c>
      <c r="C24" s="28" t="n"/>
      <c r="D24" s="28" t="n"/>
      <c r="E24" s="28" t="n"/>
    </row>
  </sheetData>
  <mergeCells count="6">
    <mergeCell ref="B18:E18"/>
    <mergeCell ref="B12:E12"/>
    <mergeCell ref="B6:E6"/>
    <mergeCell ref="B3:E3"/>
    <mergeCell ref="B2:E2"/>
    <mergeCell ref="B24:E2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H18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28" customWidth="1" min="8" max="8"/>
  </cols>
  <sheetData>
    <row r="2" ht="26" customHeight="1">
      <c r="B2" s="1" t="inlineStr">
        <is>
          <t>KALKULATOR DSCR MULTI-TAHUN (5 Tahun)</t>
        </is>
      </c>
    </row>
    <row r="3">
      <c r="B3" s="2" t="inlineStr">
        <is>
          <t>Masukkan CFADS dan layanan utang tiap tahun (sel biru). DSCR &amp; verdict otomatis.</t>
        </is>
      </c>
    </row>
    <row r="5">
      <c r="B5" s="10" t="inlineStr">
        <is>
          <t>Tahun</t>
        </is>
      </c>
      <c r="C5" s="10" t="inlineStr">
        <is>
          <t>Th-1</t>
        </is>
      </c>
      <c r="D5" s="10" t="inlineStr">
        <is>
          <t>Th-2</t>
        </is>
      </c>
      <c r="E5" s="10" t="inlineStr">
        <is>
          <t>Th-3</t>
        </is>
      </c>
      <c r="F5" s="10" t="inlineStr">
        <is>
          <t>Th-4</t>
        </is>
      </c>
      <c r="G5" s="10" t="inlineStr">
        <is>
          <t>Th-5</t>
        </is>
      </c>
      <c r="H5" s="10" t="inlineStr">
        <is>
          <t>Verdict</t>
        </is>
      </c>
    </row>
    <row r="6">
      <c r="B6" s="4" t="inlineStr">
        <is>
          <t>CFADS</t>
        </is>
      </c>
      <c r="C6" s="14" t="n">
        <v>380</v>
      </c>
      <c r="D6" s="14" t="n">
        <v>410</v>
      </c>
      <c r="E6" s="14" t="n">
        <v>440.8</v>
      </c>
      <c r="F6" s="14" t="n">
        <v>470</v>
      </c>
      <c r="G6" s="14" t="n">
        <v>500</v>
      </c>
      <c r="H6" s="15" t="inlineStr">
        <is>
          <t>Input: kas tersedia untuk layanan utang</t>
        </is>
      </c>
    </row>
    <row r="7">
      <c r="B7" s="4" t="inlineStr">
        <is>
          <t>Layanan utang (pokok+bunga)</t>
        </is>
      </c>
      <c r="C7" s="14" t="n">
        <v>180</v>
      </c>
      <c r="D7" s="14" t="n">
        <v>170</v>
      </c>
      <c r="E7" s="14" t="n">
        <v>150</v>
      </c>
      <c r="F7" s="14" t="n">
        <v>130</v>
      </c>
      <c r="G7" s="14" t="n">
        <v>110</v>
      </c>
      <c r="H7" s="15" t="inlineStr">
        <is>
          <t>Input: pokok jatuh tempo + bunga</t>
        </is>
      </c>
    </row>
    <row r="8">
      <c r="B8" s="20" t="inlineStr">
        <is>
          <t>DSCR</t>
        </is>
      </c>
      <c r="C8" s="24">
        <f>C6/C7</f>
        <v/>
      </c>
      <c r="D8" s="24">
        <f>D6/D7</f>
        <v/>
      </c>
      <c r="E8" s="24">
        <f>E6/E7</f>
        <v/>
      </c>
      <c r="F8" s="24">
        <f>F6/F7</f>
        <v/>
      </c>
      <c r="G8" s="24">
        <f>G6/G7</f>
        <v/>
      </c>
      <c r="H8" s="22" t="inlineStr">
        <is>
          <t>'= CFADS / Layanan utang</t>
        </is>
      </c>
    </row>
    <row r="9">
      <c r="B9" s="4" t="inlineStr">
        <is>
          <t>Status per tahun</t>
        </is>
      </c>
      <c r="C9" s="25">
        <f>IF(C8&gt;=1.5,"✓ AMAN",IF(C8&gt;=1.2,"⚠ LOLOS",IF(C8&gt;=1,"⚠ KRITIS","✗ DEFAULT")))</f>
        <v/>
      </c>
      <c r="D9" s="25">
        <f>IF(D8&gt;=1.5,"✓ AMAN",IF(D8&gt;=1.2,"⚠ LOLOS",IF(D8&gt;=1,"⚠ KRITIS","✗ DEFAULT")))</f>
        <v/>
      </c>
      <c r="E9" s="25">
        <f>IF(E8&gt;=1.5,"✓ AMAN",IF(E8&gt;=1.2,"⚠ LOLOS",IF(E8&gt;=1,"⚠ KRITIS","✗ DEFAULT")))</f>
        <v/>
      </c>
      <c r="F9" s="25">
        <f>IF(F8&gt;=1.5,"✓ AMAN",IF(F8&gt;=1.2,"⚠ LOLOS",IF(F8&gt;=1,"⚠ KRITIS","✗ DEFAULT")))</f>
        <v/>
      </c>
      <c r="G9" s="25">
        <f>IF(G8&gt;=1.5,"✓ AMAN",IF(G8&gt;=1.2,"⚠ LOLOS",IF(G8&gt;=1,"⚠ KRITIS","✗ DEFAULT")))</f>
        <v/>
      </c>
      <c r="H9" s="26" t="inlineStr">
        <is>
          <t>Ambang: ≥1.5x aman, 1.2-1.5x lolos covenant, 1.0-1.2x kritis</t>
        </is>
      </c>
    </row>
    <row r="11">
      <c r="B11" s="11" t="inlineStr">
        <is>
          <t>RINGKASAN STATISTIK DSCR</t>
        </is>
      </c>
      <c r="C11" s="12" t="n"/>
      <c r="D11" s="12" t="n"/>
      <c r="E11" s="12" t="n"/>
      <c r="F11" s="12" t="n"/>
      <c r="G11" s="12" t="n"/>
      <c r="H11" s="12" t="n"/>
    </row>
    <row r="12">
      <c r="B12" s="29" t="inlineStr">
        <is>
          <t>DSCR Minimum (tahun terburuk)</t>
        </is>
      </c>
      <c r="C12" s="30">
        <f>MIN(C8:G8)</f>
        <v/>
      </c>
      <c r="D12" s="25">
        <f>INDEX($C$5:$G$5,MATCH(MIN(C8:G8),C8:G8,0))</f>
        <v/>
      </c>
      <c r="E12" s="15" t="inlineStr">
        <is>
          <t>← tahun terburuk. Pemberi pinjaman fokus di sini (bukan rata-rata).</t>
        </is>
      </c>
    </row>
    <row r="13">
      <c r="B13" s="29" t="inlineStr">
        <is>
          <t>DSCR Rata-rata</t>
        </is>
      </c>
      <c r="C13" s="30">
        <f>AVERAGE(C8:G8)</f>
        <v/>
      </c>
      <c r="D13" s="25" t="inlineStr">
        <is>
          <t>—</t>
        </is>
      </c>
      <c r="E13" s="15" t="inlineStr">
        <is>
          <t>← rata-rata aritmatika 5 tahun</t>
        </is>
      </c>
    </row>
    <row r="14">
      <c r="B14" s="29" t="inlineStr">
        <is>
          <t>DSCR Maksimum</t>
        </is>
      </c>
      <c r="C14" s="30">
        <f>MAX(C8:G8)</f>
        <v/>
      </c>
      <c r="D14" s="25" t="inlineStr">
        <is>
          <t>—</t>
        </is>
      </c>
      <c r="E14" s="15" t="inlineStr">
        <is>
          <t>← tahun terkuat</t>
        </is>
      </c>
    </row>
    <row r="16">
      <c r="B16" s="11" t="inlineStr">
        <is>
          <t>CEK COVENANT TIPIKAL (DSCR min ≥ 1.20x, DSCR avg ≥ 1.35x)</t>
        </is>
      </c>
      <c r="C16" s="12" t="n"/>
      <c r="D16" s="12" t="n"/>
      <c r="E16" s="12" t="n"/>
      <c r="F16" s="12" t="n"/>
      <c r="G16" s="12" t="n"/>
      <c r="H16" s="12" t="n"/>
    </row>
    <row r="17">
      <c r="B17" s="5" t="inlineStr">
        <is>
          <t>Covenant DSCR min ≥ 1.20x tiap tahun</t>
        </is>
      </c>
      <c r="C17" s="25">
        <f>IF(MIN(C8:G8)&gt;=1.2,"✓ LOLOS","✗ GAGAL — tahun terburuk di bawah 1.20")</f>
        <v/>
      </c>
      <c r="D17" s="15" t="inlineStr">
        <is>
          <t>Gagal di sini = proyek butuh restrukturisasi (perpanjang tenor / suntikan ekuitas)</t>
        </is>
      </c>
    </row>
    <row r="18">
      <c r="B18" s="5" t="inlineStr">
        <is>
          <t>Covenant DSCR rata-rata ≥ 1.35x</t>
        </is>
      </c>
      <c r="C18" s="25">
        <f>IF(AVERAGE(C8:G8)&gt;=1.35,"✓ LOLOS","✗ GAGAL — rata-rata di bawah 1.35")</f>
        <v/>
      </c>
      <c r="D18" s="15" t="inlineStr">
        <is>
          <t>Rata-rata yang baik tidak menutupi satu tahun yang jelek</t>
        </is>
      </c>
    </row>
  </sheetData>
  <mergeCells count="9">
    <mergeCell ref="E14:H14"/>
    <mergeCell ref="E12:H12"/>
    <mergeCell ref="B2:H2"/>
    <mergeCell ref="B16:H16"/>
    <mergeCell ref="B11:H11"/>
    <mergeCell ref="B3:H3"/>
    <mergeCell ref="D18:H18"/>
    <mergeCell ref="D17:H17"/>
    <mergeCell ref="E13:H1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G40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6" customWidth="1" min="2" max="2"/>
    <col width="14" customWidth="1" min="3" max="3"/>
    <col width="14" customWidth="1" min="4" max="4"/>
    <col width="14" customWidth="1" min="5" max="5"/>
    <col width="14" customWidth="1" min="6" max="6"/>
    <col width="40" customWidth="1" min="7" max="7"/>
  </cols>
  <sheetData>
    <row r="2" ht="26" customHeight="1">
      <c r="B2" s="1" t="inlineStr">
        <is>
          <t>CREDIT SCORING — LOGISTIC REGRESSION (6 FAKTOR)</t>
        </is>
      </c>
    </row>
    <row r="3">
      <c r="B3" s="2" t="inlineStr">
        <is>
          <t>Skor mentah (log-odds) → PD via fungsi sigmoid → grade A-E → keputusan approve/reject</t>
        </is>
      </c>
    </row>
    <row r="5">
      <c r="B5" s="11" t="inlineStr">
        <is>
          <t>A. KOEFISIEN MODEL (β) — ilustratif; di praktik di-fit dari data historis</t>
        </is>
      </c>
      <c r="C5" s="12" t="n"/>
      <c r="D5" s="12" t="n"/>
      <c r="E5" s="12" t="n"/>
      <c r="F5" s="12" t="n"/>
      <c r="G5" s="12" t="n"/>
    </row>
    <row r="6">
      <c r="B6" s="10" t="inlineStr">
        <is>
          <t>Faktor</t>
        </is>
      </c>
      <c r="C6" s="10" t="inlineStr">
        <is>
          <t>Simbol</t>
        </is>
      </c>
      <c r="D6" s="10" t="inlineStr">
        <is>
          <t>β (bobot)</t>
        </is>
      </c>
      <c r="E6" s="10" t="inlineStr">
        <is>
          <t>Interpretasi</t>
        </is>
      </c>
      <c r="F6" s="12" t="n"/>
      <c r="G6" s="12" t="n"/>
    </row>
    <row r="7">
      <c r="B7" s="5" t="inlineStr">
        <is>
          <t>Intersep</t>
        </is>
      </c>
      <c r="C7" s="31" t="inlineStr">
        <is>
          <t>b0</t>
        </is>
      </c>
      <c r="D7" s="32" t="n">
        <v>-2.5</v>
      </c>
      <c r="E7" s="15" t="inlineStr">
        <is>
          <t>PD baseline jika semua faktor nol</t>
        </is>
      </c>
    </row>
    <row r="8">
      <c r="B8" s="5" t="inlineStr">
        <is>
          <t>DSCR</t>
        </is>
      </c>
      <c r="C8" s="31" t="inlineStr">
        <is>
          <t>b1</t>
        </is>
      </c>
      <c r="D8" s="32" t="n">
        <v>-0.8</v>
      </c>
      <c r="E8" s="15" t="inlineStr">
        <is>
          <t>Setiap +1x DSCR → log-odds turun 0.8</t>
        </is>
      </c>
    </row>
    <row r="9">
      <c r="B9" s="5" t="inlineStr">
        <is>
          <t>Debt/EBITDA</t>
        </is>
      </c>
      <c r="C9" s="31" t="inlineStr">
        <is>
          <t>b2</t>
        </is>
      </c>
      <c r="D9" s="32" t="n">
        <v>0.3</v>
      </c>
      <c r="E9" s="15" t="inlineStr">
        <is>
          <t>Setiap +1x leverage → log-odds naik 0.3</t>
        </is>
      </c>
    </row>
    <row r="10">
      <c r="B10" s="5" t="inlineStr">
        <is>
          <t>ln(Usia bisnis)</t>
        </is>
      </c>
      <c r="C10" s="31" t="inlineStr">
        <is>
          <t>b3</t>
        </is>
      </c>
      <c r="D10" s="32" t="n">
        <v>-0.45</v>
      </c>
      <c r="E10" s="15" t="inlineStr">
        <is>
          <t>Usia lebih tua → PD turun</t>
        </is>
      </c>
    </row>
    <row r="11">
      <c r="B11" s="5" t="inlineStr">
        <is>
          <t>Performansi SLIK</t>
        </is>
      </c>
      <c r="C11" s="31" t="inlineStr">
        <is>
          <t>b4</t>
        </is>
      </c>
      <c r="D11" s="32" t="n">
        <v>0.55</v>
      </c>
      <c r="E11" s="15" t="inlineStr">
        <is>
          <t>Performansi lebih buruk (1-5) → PD naik</t>
        </is>
      </c>
    </row>
    <row r="12">
      <c r="B12" s="5" t="inlineStr">
        <is>
          <t>Rasio Lancar (CR)</t>
        </is>
      </c>
      <c r="C12" s="31" t="inlineStr">
        <is>
          <t>b5</t>
        </is>
      </c>
      <c r="D12" s="32" t="n">
        <v>-0.25</v>
      </c>
      <c r="E12" s="15" t="inlineStr">
        <is>
          <t>Modal kerja kuat → PD turun</t>
        </is>
      </c>
    </row>
    <row r="13">
      <c r="B13" s="5" t="inlineStr">
        <is>
          <t>CV Omzet</t>
        </is>
      </c>
      <c r="C13" s="31" t="inlineStr">
        <is>
          <t>b6</t>
        </is>
      </c>
      <c r="D13" s="32" t="n">
        <v>0.9</v>
      </c>
      <c r="E13" s="15" t="inlineStr">
        <is>
          <t>Omzet tidak stabil → PD naik</t>
        </is>
      </c>
    </row>
    <row r="15">
      <c r="B15" s="11" t="inlineStr">
        <is>
          <t>B. INPUT FAKTOR UMKM (warung kopi KUR) — sel biru bisa diubah</t>
        </is>
      </c>
      <c r="C15" s="12" t="n"/>
      <c r="D15" s="12" t="n"/>
      <c r="E15" s="12" t="n"/>
      <c r="F15" s="12" t="n"/>
      <c r="G15" s="12" t="n"/>
    </row>
    <row r="16">
      <c r="B16" s="10" t="inlineStr">
        <is>
          <t>Faktor</t>
        </is>
      </c>
      <c r="C16" s="10" t="inlineStr">
        <is>
          <t>Nilai Mentah</t>
        </is>
      </c>
      <c r="D16" s="10" t="inlineStr">
        <is>
          <t>Sumber / Catatan</t>
        </is>
      </c>
      <c r="E16" s="12" t="n"/>
      <c r="F16" s="12" t="n"/>
      <c r="G16" s="12" t="n"/>
    </row>
    <row r="17">
      <c r="B17" s="5" t="inlineStr">
        <is>
          <t>DSCR</t>
        </is>
      </c>
      <c r="C17" s="33">
        <f>'2_INPUT_UMKM'!C27/('2_INPUT_UMKM'!C13+'2_INPUT_UMKM'!C12)</f>
        <v/>
      </c>
      <c r="D17" s="15" t="inlineStr">
        <is>
          <t>Auto dari 2_INPUT_UMKM (CFADS / layanan utang)</t>
        </is>
      </c>
    </row>
    <row r="18">
      <c r="B18" s="5" t="inlineStr">
        <is>
          <t>Debt/EBITDA</t>
        </is>
      </c>
      <c r="C18" s="33">
        <f>'2_INPUT_UMKM'!C14/'2_INPUT_UMKM'!C25</f>
        <v/>
      </c>
      <c r="D18" s="15" t="inlineStr">
        <is>
          <t>Auto dari 2_INPUT_UMKM</t>
        </is>
      </c>
    </row>
    <row r="19">
      <c r="B19" s="5" t="inlineStr">
        <is>
          <t>Usia bisnis (tahun)</t>
        </is>
      </c>
      <c r="C19" s="16">
        <f>'2_INPUT_UMKM'!C17</f>
        <v/>
      </c>
      <c r="D19" s="15" t="inlineStr">
        <is>
          <t>Auto dari 2_INPUT_UMKM (ubah di sana)</t>
        </is>
      </c>
    </row>
    <row r="20">
      <c r="B20" s="5" t="inlineStr">
        <is>
          <t>Performansi SLIK (1-5)</t>
        </is>
      </c>
      <c r="C20" s="17">
        <f>'2_INPUT_UMKM'!C18</f>
        <v/>
      </c>
      <c r="D20" s="15" t="inlineStr">
        <is>
          <t>Auto dari 2_INPUT_UMKM (1=lancar, 5=macet)</t>
        </is>
      </c>
    </row>
    <row r="21">
      <c r="B21" s="5" t="inlineStr">
        <is>
          <t>Rasio Lancar (CR)</t>
        </is>
      </c>
      <c r="C21" s="18">
        <f>'2_INPUT_UMKM'!C19</f>
        <v/>
      </c>
      <c r="D21" s="15" t="inlineStr">
        <is>
          <t>Auto dari 2_INPUT_UMKM</t>
        </is>
      </c>
    </row>
    <row r="22">
      <c r="B22" s="5" t="inlineStr">
        <is>
          <t>CV Omzet</t>
        </is>
      </c>
      <c r="C22" s="19">
        <f>'2_INPUT_UMKM'!C20</f>
        <v/>
      </c>
      <c r="D22" s="15" t="inlineStr">
        <is>
          <t>Auto dari 2_INPUT_UMKM (std dev / mean omzet)</t>
        </is>
      </c>
    </row>
    <row r="24">
      <c r="B24" s="11" t="inlineStr">
        <is>
          <t>C. PERHITUNGAN SKOR MENTAH (log-odds = z)</t>
        </is>
      </c>
      <c r="C24" s="12" t="n"/>
      <c r="D24" s="12" t="n"/>
      <c r="E24" s="12" t="n"/>
      <c r="F24" s="12" t="n"/>
      <c r="G24" s="12" t="n"/>
    </row>
    <row r="25">
      <c r="B25" s="10" t="inlineStr">
        <is>
          <t>Pos</t>
        </is>
      </c>
      <c r="C25" s="10" t="inlineStr">
        <is>
          <t>x_i</t>
        </is>
      </c>
      <c r="D25" s="10" t="inlineStr">
        <is>
          <t>β_i</t>
        </is>
      </c>
      <c r="E25" s="10" t="inlineStr">
        <is>
          <t>β_i × x_i</t>
        </is>
      </c>
      <c r="F25" s="10" t="inlineStr">
        <is>
          <t>Catatan</t>
        </is>
      </c>
      <c r="G25" s="12" t="n"/>
    </row>
    <row r="26">
      <c r="B26" s="5" t="inlineStr">
        <is>
          <t>Intersep (β0)</t>
        </is>
      </c>
      <c r="C26" s="34" t="n">
        <v>1</v>
      </c>
      <c r="D26" s="35">
        <f>D7</f>
        <v/>
      </c>
      <c r="E26" s="35">
        <f>C26*D26</f>
        <v/>
      </c>
      <c r="F26" s="15" t="inlineStr">
        <is>
          <t>Bobot dari tabel A (koefisien)</t>
        </is>
      </c>
    </row>
    <row r="27">
      <c r="B27" s="5" t="inlineStr">
        <is>
          <t>β1 × DSCR</t>
        </is>
      </c>
      <c r="C27" s="36">
        <f>C17</f>
        <v/>
      </c>
      <c r="D27" s="35">
        <f>D8</f>
        <v/>
      </c>
      <c r="E27" s="35">
        <f>C27*D27</f>
        <v/>
      </c>
      <c r="F27" s="15" t="inlineStr">
        <is>
          <t>Bobot dari tabel A (koefisien)</t>
        </is>
      </c>
    </row>
    <row r="28">
      <c r="B28" s="5" t="inlineStr">
        <is>
          <t>β2 × Debt/EBITDA</t>
        </is>
      </c>
      <c r="C28" s="36">
        <f>C18</f>
        <v/>
      </c>
      <c r="D28" s="35">
        <f>D9</f>
        <v/>
      </c>
      <c r="E28" s="35">
        <f>C28*D28</f>
        <v/>
      </c>
      <c r="F28" s="15" t="inlineStr">
        <is>
          <t>Bobot dari tabel A (koefisien)</t>
        </is>
      </c>
    </row>
    <row r="29">
      <c r="B29" s="5" t="inlineStr">
        <is>
          <t>β3 × ln(Usia)</t>
        </is>
      </c>
      <c r="C29" s="36">
        <f>LN(C19)</f>
        <v/>
      </c>
      <c r="D29" s="35">
        <f>D10</f>
        <v/>
      </c>
      <c r="E29" s="35">
        <f>C29*D29</f>
        <v/>
      </c>
      <c r="F29" s="15" t="inlineStr">
        <is>
          <t>Bobot dari tabel A (koefisien)</t>
        </is>
      </c>
    </row>
    <row r="30">
      <c r="B30" s="5" t="inlineStr">
        <is>
          <t>β4 × SLIK</t>
        </is>
      </c>
      <c r="C30" s="36">
        <f>C20</f>
        <v/>
      </c>
      <c r="D30" s="35">
        <f>D11</f>
        <v/>
      </c>
      <c r="E30" s="35">
        <f>C30*D30</f>
        <v/>
      </c>
      <c r="F30" s="15" t="inlineStr">
        <is>
          <t>Bobot dari tabel A (koefisien)</t>
        </is>
      </c>
    </row>
    <row r="31">
      <c r="B31" s="5" t="inlineStr">
        <is>
          <t>β5 × CR</t>
        </is>
      </c>
      <c r="C31" s="36">
        <f>C21</f>
        <v/>
      </c>
      <c r="D31" s="35">
        <f>D12</f>
        <v/>
      </c>
      <c r="E31" s="35">
        <f>C31*D31</f>
        <v/>
      </c>
      <c r="F31" s="15" t="inlineStr">
        <is>
          <t>Bobot dari tabel A (koefisien)</t>
        </is>
      </c>
    </row>
    <row r="32">
      <c r="B32" s="5" t="inlineStr">
        <is>
          <t>β6 × CV</t>
        </is>
      </c>
      <c r="C32" s="36">
        <f>C22</f>
        <v/>
      </c>
      <c r="D32" s="35">
        <f>D13</f>
        <v/>
      </c>
      <c r="E32" s="35">
        <f>C32*D32</f>
        <v/>
      </c>
      <c r="F32" s="15" t="inlineStr">
        <is>
          <t>Bobot dari tabel A (koefisien)</t>
        </is>
      </c>
    </row>
    <row r="33">
      <c r="B33" s="20" t="inlineStr">
        <is>
          <t>z = log-odds (Σ)</t>
        </is>
      </c>
      <c r="C33" s="37" t="inlineStr"/>
      <c r="E33" s="38">
        <f>SUM(E26:E32)</f>
        <v/>
      </c>
      <c r="F33" s="22" t="inlineStr">
        <is>
          <t>'= β0 + β1·DSCR + β2·DE + β3·ln(usia) + β4·SLIK + β5·CR + β6·CV</t>
        </is>
      </c>
    </row>
    <row r="35">
      <c r="B35" s="11" t="inlineStr">
        <is>
          <t>D. PROBABILITAS DEFAULT (PD), GRADE, DAN KEPUTUSAN</t>
        </is>
      </c>
      <c r="C35" s="12" t="n"/>
      <c r="D35" s="12" t="n"/>
      <c r="E35" s="12" t="n"/>
      <c r="F35" s="12" t="n"/>
      <c r="G35" s="12" t="n"/>
    </row>
    <row r="36">
      <c r="B36" s="29" t="inlineStr">
        <is>
          <t>PD = 1 / (1 + exp(-z))</t>
        </is>
      </c>
      <c r="C36" s="39">
        <f>1/(1+EXP(-E33))</f>
        <v/>
      </c>
      <c r="D36" s="15" t="inlineStr">
        <is>
          <t>Fungsi sigmoid — output selalu di [0, 1]</t>
        </is>
      </c>
    </row>
    <row r="37">
      <c r="B37" s="29" t="inlineStr">
        <is>
          <t>Grade kredit</t>
        </is>
      </c>
      <c r="C37" s="25">
        <f>IF(C36&lt;0.02,"A (excellent)",IF(C36&lt;0.05,"B (good)",IF(C36&lt;0.10,"C (acceptable)",IF(C36&lt;0.20,"D (marginal)","E (reject)"))))</f>
        <v/>
      </c>
      <c r="D37" s="15" t="inlineStr">
        <is>
          <t>A: PD&lt;2% · B: 2-5% · C: 5-10% · D: 10-20% · E: &gt;20%</t>
        </is>
      </c>
    </row>
    <row r="38">
      <c r="B38" s="20" t="inlineStr">
        <is>
          <t>Keputusan</t>
        </is>
      </c>
      <c r="C38" s="40">
        <f>IF(C36&lt;0.05,"✓ APPROVE",IF(C36&lt;0.10,"⚠ APPROVE BERSYARAT",IF(C36&lt;0.20,"⚠ REVIEW KOMITE","✗ REJECT")))</f>
        <v/>
      </c>
      <c r="D38" s="22" t="inlineStr">
        <is>
          <t>PD&lt;5% approve · 5-10% bersyarat (agunan tambahan) · 10-20% review · &gt;20% reject</t>
        </is>
      </c>
    </row>
    <row r="40">
      <c r="B40" s="27" t="inlineStr">
        <is>
          <t>CATATAN: Koefisien β di atas ilustratif. Di praktik nyata, koefisien di-fit dengan maximum likelihood estimation dari data historis bank (ribuan pengamatan default/non-default). Scorecard di sheet 7 adalah versi poin yang lebih mudah dipakai analis lapangan.</t>
        </is>
      </c>
      <c r="C40" s="28" t="n"/>
      <c r="D40" s="28" t="n"/>
      <c r="E40" s="28" t="n"/>
      <c r="F40" s="28" t="n"/>
      <c r="G40" s="28" t="n"/>
    </row>
  </sheetData>
  <mergeCells count="35">
    <mergeCell ref="B2:G2"/>
    <mergeCell ref="E10:G10"/>
    <mergeCell ref="D18:G18"/>
    <mergeCell ref="E13:G13"/>
    <mergeCell ref="F29:G29"/>
    <mergeCell ref="C33:D33"/>
    <mergeCell ref="F25:G25"/>
    <mergeCell ref="E9:G9"/>
    <mergeCell ref="D38:G38"/>
    <mergeCell ref="E6:G6"/>
    <mergeCell ref="F30:G30"/>
    <mergeCell ref="E11:G11"/>
    <mergeCell ref="D20:G20"/>
    <mergeCell ref="F33:G33"/>
    <mergeCell ref="B40:G40"/>
    <mergeCell ref="D19:G19"/>
    <mergeCell ref="F32:G32"/>
    <mergeCell ref="F26:G26"/>
    <mergeCell ref="E7:G7"/>
    <mergeCell ref="B15:G15"/>
    <mergeCell ref="D22:G22"/>
    <mergeCell ref="B24:G24"/>
    <mergeCell ref="B5:G5"/>
    <mergeCell ref="D36:G36"/>
    <mergeCell ref="D21:G21"/>
    <mergeCell ref="F31:G31"/>
    <mergeCell ref="E12:G12"/>
    <mergeCell ref="F28:G28"/>
    <mergeCell ref="B35:G35"/>
    <mergeCell ref="F27:G27"/>
    <mergeCell ref="B3:G3"/>
    <mergeCell ref="D17:G17"/>
    <mergeCell ref="E8:G8"/>
    <mergeCell ref="D16:G16"/>
    <mergeCell ref="D37:G3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H46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14" customWidth="1" min="4" max="4"/>
    <col width="14" customWidth="1" min="5" max="5"/>
    <col width="36" customWidth="1" min="6" max="6"/>
    <col width="14" customWidth="1" min="8" max="8"/>
  </cols>
  <sheetData>
    <row r="2" ht="26" customHeight="1">
      <c r="B2" s="1" t="inlineStr">
        <is>
          <t>SCORECARD 0–100 — UMKM KUR (Untuk Analis Lapangan)</t>
        </is>
      </c>
    </row>
    <row r="3">
      <c r="B3" s="2" t="inlineStr">
        <is>
          <t>Versi poin credit scoring. Skor total dipetakan ke grade dan keputusan. Poin auto dari 2_INPUT_UMKM.</t>
        </is>
      </c>
    </row>
    <row r="5">
      <c r="B5" s="10" t="inlineStr">
        <is>
          <t>Faktor</t>
        </is>
      </c>
      <c r="C5" s="10" t="inlineStr">
        <is>
          <t>Kategori (rentang)</t>
        </is>
      </c>
      <c r="D5" s="10" t="inlineStr">
        <is>
          <t>Poin</t>
        </is>
      </c>
      <c r="E5" s="10" t="inlineStr">
        <is>
          <t>Poin Terpilih</t>
        </is>
      </c>
      <c r="F5" s="10" t="inlineStr">
        <is>
          <t>Catatan</t>
        </is>
      </c>
      <c r="H5" s="10" t="inlineStr">
        <is>
          <t>Nilai</t>
        </is>
      </c>
    </row>
    <row r="6">
      <c r="B6" s="4" t="inlineStr">
        <is>
          <t>DSCR</t>
        </is>
      </c>
      <c r="C6" s="41" t="n"/>
      <c r="D6" s="42" t="inlineStr"/>
      <c r="E6" s="42" t="inlineStr"/>
      <c r="F6" s="26" t="inlineStr">
        <is>
          <t>DSCR dihitung dari 2_INPUT_UMKM</t>
        </is>
      </c>
      <c r="H6" s="33">
        <f>'2_INPUT_UMKM'!C27/('2_INPUT_UMKM'!C13+'2_INPUT_UMKM'!C12)</f>
        <v/>
      </c>
    </row>
    <row r="7">
      <c r="B7" s="5" t="inlineStr"/>
      <c r="C7" s="5" t="inlineStr">
        <is>
          <t>DSCR &lt; 1,0x → tolak otomatis</t>
        </is>
      </c>
      <c r="D7" s="43" t="n">
        <v>0</v>
      </c>
      <c r="E7" s="34" t="inlineStr"/>
      <c r="F7" s="15" t="inlineStr"/>
      <c r="H7" s="33">
        <f>'2_INPUT_UMKM'!C14/'2_INPUT_UMKM'!C25</f>
        <v/>
      </c>
    </row>
    <row r="8">
      <c r="B8" s="5" t="inlineStr"/>
      <c r="C8" s="5" t="inlineStr">
        <is>
          <t>1,0 – 1,25x</t>
        </is>
      </c>
      <c r="D8" s="43" t="n">
        <v>5</v>
      </c>
      <c r="E8" s="34" t="inlineStr"/>
      <c r="F8" s="15" t="inlineStr"/>
      <c r="H8" s="44">
        <f>'2_INPUT_UMKM'!C17</f>
        <v/>
      </c>
    </row>
    <row r="9">
      <c r="B9" s="5" t="inlineStr"/>
      <c r="C9" s="5" t="inlineStr">
        <is>
          <t>1,25 – 1,75x</t>
        </is>
      </c>
      <c r="D9" s="43" t="n">
        <v>12</v>
      </c>
      <c r="E9" s="34" t="inlineStr"/>
      <c r="F9" s="15" t="inlineStr"/>
      <c r="H9" s="45">
        <f>'2_INPUT_UMKM'!C18</f>
        <v/>
      </c>
    </row>
    <row r="10">
      <c r="B10" s="5" t="inlineStr"/>
      <c r="C10" s="5" t="inlineStr">
        <is>
          <t>1,75 – 2,50x</t>
        </is>
      </c>
      <c r="D10" s="43" t="n">
        <v>18</v>
      </c>
      <c r="E10" s="34" t="inlineStr"/>
      <c r="F10" s="15" t="inlineStr"/>
      <c r="H10" s="33">
        <f>'2_INPUT_UMKM'!C19</f>
        <v/>
      </c>
    </row>
    <row r="11">
      <c r="B11" s="5" t="inlineStr"/>
      <c r="C11" s="5" t="inlineStr">
        <is>
          <t>&gt; 2,50x</t>
        </is>
      </c>
      <c r="D11" s="43" t="n">
        <v>22</v>
      </c>
      <c r="E11" s="34" t="inlineStr"/>
      <c r="F11" s="15" t="inlineStr"/>
    </row>
    <row r="12">
      <c r="B12" s="20" t="inlineStr">
        <is>
          <t xml:space="preserve">  Poin DSCR terpilih</t>
        </is>
      </c>
      <c r="C12" s="46" t="n"/>
      <c r="D12" s="47" t="n"/>
      <c r="E12" s="48">
        <f>IF(H6&lt;1,0,IF(H6&lt;1.25,5,IF(H6&lt;1.75,12,IF(H6&lt;2.5,18,22))))</f>
        <v/>
      </c>
      <c r="F12" s="22" t="inlineStr">
        <is>
          <t>Auto dari H6</t>
        </is>
      </c>
    </row>
    <row r="13"/>
    <row r="14">
      <c r="B14" s="4" t="inlineStr">
        <is>
          <t>Debt/EBITDA</t>
        </is>
      </c>
      <c r="C14" s="41" t="n"/>
      <c r="D14" s="42" t="inlineStr"/>
      <c r="E14" s="42" t="inlineStr"/>
      <c r="F14" s="26" t="inlineStr">
        <is>
          <t>Leverage dari 2_INPUT_UMKM</t>
        </is>
      </c>
    </row>
    <row r="15">
      <c r="B15" s="5" t="inlineStr"/>
      <c r="C15" s="5" t="inlineStr">
        <is>
          <t>&lt; 1,5x</t>
        </is>
      </c>
      <c r="D15" s="43" t="n">
        <v>18</v>
      </c>
      <c r="E15" s="34" t="inlineStr"/>
      <c r="F15" s="15" t="inlineStr"/>
    </row>
    <row r="16">
      <c r="B16" s="5" t="inlineStr"/>
      <c r="C16" s="5" t="inlineStr">
        <is>
          <t>1,5 – 3,0x</t>
        </is>
      </c>
      <c r="D16" s="43" t="n">
        <v>12</v>
      </c>
      <c r="E16" s="34" t="inlineStr"/>
      <c r="F16" s="15" t="inlineStr"/>
    </row>
    <row r="17">
      <c r="B17" s="5" t="inlineStr"/>
      <c r="C17" s="5" t="inlineStr">
        <is>
          <t>3,0 – 4,5x</t>
        </is>
      </c>
      <c r="D17" s="43" t="n">
        <v>6</v>
      </c>
      <c r="E17" s="34" t="inlineStr"/>
      <c r="F17" s="15" t="inlineStr"/>
    </row>
    <row r="18">
      <c r="B18" s="5" t="inlineStr"/>
      <c r="C18" s="5" t="inlineStr">
        <is>
          <t>&gt; 4,5x</t>
        </is>
      </c>
      <c r="D18" s="43" t="n">
        <v>0</v>
      </c>
      <c r="E18" s="34" t="inlineStr"/>
      <c r="F18" s="15" t="inlineStr"/>
    </row>
    <row r="19">
      <c r="B19" s="20" t="inlineStr">
        <is>
          <t xml:space="preserve">  Poin Debt/EBITDA terpilih</t>
        </is>
      </c>
      <c r="C19" s="46" t="n"/>
      <c r="D19" s="47" t="n"/>
      <c r="E19" s="48">
        <f>IF(H7&lt;1.5,18,IF(H7&lt;3,12,IF(H7&lt;4.5,6,0)))</f>
        <v/>
      </c>
      <c r="F19" s="22" t="inlineStr">
        <is>
          <t>Auto dari H7</t>
        </is>
      </c>
    </row>
    <row r="20"/>
    <row r="21">
      <c r="B21" s="4" t="inlineStr">
        <is>
          <t>Usia Bisnis</t>
        </is>
      </c>
      <c r="C21" s="41" t="n"/>
      <c r="D21" s="42" t="inlineStr"/>
      <c r="E21" s="42" t="inlineStr"/>
      <c r="F21" s="26" t="inlineStr">
        <is>
          <t>Tahun sejak beroperasi</t>
        </is>
      </c>
    </row>
    <row r="22">
      <c r="B22" s="5" t="inlineStr"/>
      <c r="C22" s="5" t="inlineStr">
        <is>
          <t>&lt; 1 tahun</t>
        </is>
      </c>
      <c r="D22" s="43" t="n">
        <v>0</v>
      </c>
      <c r="E22" s="34" t="inlineStr"/>
      <c r="F22" s="15" t="inlineStr"/>
    </row>
    <row r="23">
      <c r="B23" s="5" t="inlineStr"/>
      <c r="C23" s="5" t="inlineStr">
        <is>
          <t>1 – 3 tahun</t>
        </is>
      </c>
      <c r="D23" s="43" t="n">
        <v>10</v>
      </c>
      <c r="E23" s="34" t="inlineStr"/>
      <c r="F23" s="15" t="inlineStr"/>
    </row>
    <row r="24">
      <c r="B24" s="5" t="inlineStr"/>
      <c r="C24" s="5" t="inlineStr">
        <is>
          <t>3 – 5 tahun</t>
        </is>
      </c>
      <c r="D24" s="43" t="n">
        <v>16</v>
      </c>
      <c r="E24" s="34" t="inlineStr"/>
      <c r="F24" s="15" t="inlineStr"/>
    </row>
    <row r="25">
      <c r="B25" s="5" t="inlineStr"/>
      <c r="C25" s="5" t="inlineStr">
        <is>
          <t>&gt; 5 tahun</t>
        </is>
      </c>
      <c r="D25" s="43" t="n">
        <v>20</v>
      </c>
      <c r="E25" s="34" t="inlineStr"/>
      <c r="F25" s="15" t="inlineStr"/>
    </row>
    <row r="26">
      <c r="B26" s="20" t="inlineStr">
        <is>
          <t xml:space="preserve">  Poin Usia Bisnis terpilih</t>
        </is>
      </c>
      <c r="C26" s="46" t="n"/>
      <c r="D26" s="47" t="n"/>
      <c r="E26" s="48">
        <f>IF(H8&lt;1,0,IF(H8&lt;3,10,IF(H8&lt;5,16,20)))</f>
        <v/>
      </c>
      <c r="F26" s="22" t="inlineStr">
        <is>
          <t>Auto dari H8</t>
        </is>
      </c>
    </row>
    <row r="27"/>
    <row r="28">
      <c r="B28" s="4" t="inlineStr">
        <is>
          <t>Performansi SLIK</t>
        </is>
      </c>
      <c r="C28" s="41" t="n"/>
      <c r="D28" s="42" t="inlineStr"/>
      <c r="E28" s="42" t="inlineStr"/>
      <c r="F28" s="26" t="inlineStr">
        <is>
          <t>1=lancar, 2=DPD, 3=PP, 4-5=macet</t>
        </is>
      </c>
    </row>
    <row r="29">
      <c r="B29" s="5" t="inlineStr"/>
      <c r="C29" s="5" t="inlineStr">
        <is>
          <t>1 (Lancar)</t>
        </is>
      </c>
      <c r="D29" s="43" t="n">
        <v>25</v>
      </c>
      <c r="E29" s="34" t="inlineStr"/>
      <c r="F29" s="15" t="inlineStr"/>
    </row>
    <row r="30">
      <c r="B30" s="5" t="inlineStr"/>
      <c r="C30" s="5" t="inlineStr">
        <is>
          <t>2 (DPD)</t>
        </is>
      </c>
      <c r="D30" s="43" t="n">
        <v>15</v>
      </c>
      <c r="E30" s="34" t="inlineStr"/>
      <c r="F30" s="15" t="inlineStr"/>
    </row>
    <row r="31">
      <c r="B31" s="5" t="inlineStr"/>
      <c r="C31" s="5" t="inlineStr">
        <is>
          <t>3 (PP)</t>
        </is>
      </c>
      <c r="D31" s="43" t="n">
        <v>5</v>
      </c>
      <c r="E31" s="34" t="inlineStr"/>
      <c r="F31" s="15" t="inlineStr"/>
    </row>
    <row r="32">
      <c r="B32" s="5" t="inlineStr"/>
      <c r="C32" s="5" t="inlineStr">
        <is>
          <t>4-5 (Macet) → tolak</t>
        </is>
      </c>
      <c r="D32" s="43" t="n">
        <v>0</v>
      </c>
      <c r="E32" s="34" t="inlineStr"/>
      <c r="F32" s="15" t="inlineStr"/>
    </row>
    <row r="33">
      <c r="B33" s="20" t="inlineStr">
        <is>
          <t xml:space="preserve">  Poin Performansi SLIK terpilih</t>
        </is>
      </c>
      <c r="C33" s="46" t="n"/>
      <c r="D33" s="47" t="n"/>
      <c r="E33" s="48">
        <f>IF(H9&gt;=4,0,IF(H9=3,5,IF(H9=2,15,25)))</f>
        <v/>
      </c>
      <c r="F33" s="22" t="inlineStr">
        <is>
          <t>Auto dari H9</t>
        </is>
      </c>
    </row>
    <row r="34"/>
    <row r="35">
      <c r="B35" s="4" t="inlineStr">
        <is>
          <t>Rasio Lancar (CR)</t>
        </is>
      </c>
      <c r="C35" s="41" t="n"/>
      <c r="D35" s="42" t="inlineStr"/>
      <c r="E35" s="42" t="inlineStr"/>
      <c r="F35" s="26" t="inlineStr">
        <is>
          <t>Modal kerja dari 2_INPUT_UMKM</t>
        </is>
      </c>
    </row>
    <row r="36">
      <c r="B36" s="5" t="inlineStr"/>
      <c r="C36" s="5" t="inlineStr">
        <is>
          <t>&lt; 1,0x</t>
        </is>
      </c>
      <c r="D36" s="43" t="n">
        <v>0</v>
      </c>
      <c r="E36" s="34" t="inlineStr"/>
      <c r="F36" s="15" t="inlineStr"/>
    </row>
    <row r="37">
      <c r="B37" s="5" t="inlineStr"/>
      <c r="C37" s="5" t="inlineStr">
        <is>
          <t>1,0 – 1,5x</t>
        </is>
      </c>
      <c r="D37" s="43" t="n">
        <v>8</v>
      </c>
      <c r="E37" s="34" t="inlineStr"/>
      <c r="F37" s="15" t="inlineStr"/>
    </row>
    <row r="38">
      <c r="B38" s="5" t="inlineStr"/>
      <c r="C38" s="5" t="inlineStr">
        <is>
          <t>&gt; 1,5x</t>
        </is>
      </c>
      <c r="D38" s="43" t="n">
        <v>15</v>
      </c>
      <c r="E38" s="34" t="inlineStr"/>
      <c r="F38" s="15" t="inlineStr"/>
    </row>
    <row r="39">
      <c r="B39" s="20" t="inlineStr">
        <is>
          <t xml:space="preserve">  Poin Rasio Lancar (CR) terpilih</t>
        </is>
      </c>
      <c r="C39" s="46" t="n"/>
      <c r="D39" s="47" t="n"/>
      <c r="E39" s="48">
        <f>IF(H10&lt;1,0,IF(H10&lt;1.5,8,15))</f>
        <v/>
      </c>
      <c r="F39" s="22" t="inlineStr">
        <is>
          <t>Auto dari H10</t>
        </is>
      </c>
    </row>
    <row r="40"/>
    <row r="41">
      <c r="B41" s="11" t="inlineStr">
        <is>
          <t>TOTAL SKOR &amp; KEPUTUSAN</t>
        </is>
      </c>
      <c r="C41" s="12" t="n"/>
      <c r="D41" s="12" t="n"/>
      <c r="E41" s="12" t="n"/>
      <c r="F41" s="12" t="n"/>
    </row>
    <row r="42">
      <c r="B42" s="20" t="inlineStr">
        <is>
          <t>TOTAL POIN (maks 100)</t>
        </is>
      </c>
      <c r="C42" s="46" t="n"/>
      <c r="D42" s="47" t="n"/>
      <c r="E42" s="48">
        <f>E12+E19+E26+E33+E39</f>
        <v/>
      </c>
      <c r="F42" s="22" t="inlineStr">
        <is>
          <t>'= jumlah poin dari 5 faktor</t>
        </is>
      </c>
    </row>
    <row r="43">
      <c r="B43" s="29" t="inlineStr">
        <is>
          <t>Grade scorecard</t>
        </is>
      </c>
      <c r="E43" s="25">
        <f>IF(E42&gt;=85,"A (excellent)",IF(E42&gt;=70,"B (good)",IF(E42&gt;=55,"C (acceptable)",IF(E42&gt;=40,"D (marginal)","E (reject)"))))</f>
        <v/>
      </c>
      <c r="F43" s="15" t="inlineStr">
        <is>
          <t>85+=A · 70-84=B · 55-69=C · 40-54=D · &lt;40=E</t>
        </is>
      </c>
    </row>
    <row r="44">
      <c r="B44" s="20" t="inlineStr">
        <is>
          <t>Keputusan</t>
        </is>
      </c>
      <c r="E44" s="40">
        <f>IF(E42&gt;=70,"✓ APPROVE",IF(E42&gt;=55,"⚠ APPROVE BERSYARAT",IF(E42&gt;=40,"⚠ REVIEW KOMITE","✗ REJECT")))</f>
        <v/>
      </c>
      <c r="F44" s="22" t="inlineStr">
        <is>
          <t>≥70 approve · 55-69 bersyarat · 40-54 review · &lt;40 reject</t>
        </is>
      </c>
    </row>
    <row r="46">
      <c r="B46" s="27" t="inlineStr">
        <is>
          <t>CATATAN: Scorecard poin dan PD logistic di sheet 6 harus konsisten. Skor tinggi (≥85) ≈ PD&lt;2%. Skor rendah (&lt;40) ≈ PD&gt;20%.</t>
        </is>
      </c>
      <c r="C46" s="28" t="n"/>
      <c r="D46" s="28" t="n"/>
      <c r="E46" s="28" t="n"/>
      <c r="F46" s="28" t="n"/>
      <c r="G46" s="28" t="n"/>
      <c r="H46" s="28" t="n"/>
    </row>
  </sheetData>
  <mergeCells count="16">
    <mergeCell ref="B33:D33"/>
    <mergeCell ref="B42:D42"/>
    <mergeCell ref="B6:C6"/>
    <mergeCell ref="B21:C21"/>
    <mergeCell ref="B19:D19"/>
    <mergeCell ref="F43"/>
    <mergeCell ref="B2:F2"/>
    <mergeCell ref="B3:F3"/>
    <mergeCell ref="B28:C28"/>
    <mergeCell ref="B26:D26"/>
    <mergeCell ref="B14:C14"/>
    <mergeCell ref="B12:D12"/>
    <mergeCell ref="B39:D39"/>
    <mergeCell ref="B35:C35"/>
    <mergeCell ref="B41:F41"/>
    <mergeCell ref="B46:H4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2:E23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6" customWidth="1" min="2" max="2"/>
    <col width="20" customWidth="1" min="3" max="3"/>
    <col width="20" customWidth="1" min="4" max="4"/>
    <col width="45" customWidth="1" min="5" max="5"/>
  </cols>
  <sheetData>
    <row r="2" ht="26" customHeight="1">
      <c r="B2" s="1" t="inlineStr">
        <is>
          <t>EXPECTED LOSS CALCULATOR — PD × LGD × EAD</t>
        </is>
      </c>
    </row>
    <row r="3">
      <c r="B3" s="2" t="inlineStr">
        <is>
          <t>Menghitung kerugian yang diharapkan dalam Rupiah. Dasar provisi CKPN bank.</t>
        </is>
      </c>
    </row>
    <row r="5">
      <c r="B5" s="10" t="inlineStr">
        <is>
          <t>Parameter</t>
        </is>
      </c>
      <c r="C5" s="10" t="inlineStr">
        <is>
          <t>Nilai</t>
        </is>
      </c>
      <c r="D5" s="10" t="inlineStr">
        <is>
          <t>Satuan</t>
        </is>
      </c>
      <c r="E5" s="10" t="inlineStr">
        <is>
          <t>Penjelasan</t>
        </is>
      </c>
    </row>
    <row r="6">
      <c r="B6" s="29" t="inlineStr">
        <is>
          <t>PD (Probability of Default)</t>
        </is>
      </c>
      <c r="C6" s="19" t="n">
        <v>0.04</v>
      </c>
      <c r="D6" s="34" t="inlineStr">
        <is>
          <t>0-1</t>
        </is>
      </c>
      <c r="E6" s="15" t="inlineStr">
        <is>
          <t>Probabilitas gagal bayar dalam 1 tahun. UMKM sedang ~4%.</t>
        </is>
      </c>
    </row>
    <row r="7">
      <c r="B7" s="29" t="inlineStr">
        <is>
          <t>LGD (Loss Given Default)</t>
        </is>
      </c>
      <c r="C7" s="19" t="n">
        <v>0.35</v>
      </c>
      <c r="D7" s="34" t="inlineStr">
        <is>
          <t>0-1</t>
        </is>
      </c>
      <c r="E7" s="15" t="inlineStr">
        <is>
          <t>Proporsi paparan hilang setelah recovery agunan. BPKB ~35%.</t>
        </is>
      </c>
    </row>
    <row r="8">
      <c r="B8" s="29" t="inlineStr">
        <is>
          <t>EAD (Exposure at Default)</t>
        </is>
      </c>
      <c r="C8" s="14" t="n">
        <v>85</v>
      </c>
      <c r="D8" s="34" t="inlineStr">
        <is>
          <t>Rp juta</t>
        </is>
      </c>
      <c r="E8" s="15" t="inlineStr">
        <is>
          <t>Saldo pinjaman saat default terjadi (sudah dibayar sebagian).</t>
        </is>
      </c>
    </row>
    <row r="10">
      <c r="B10" s="11" t="inlineStr">
        <is>
          <t>PERHITUNGAN EXPECTED LOSS</t>
        </is>
      </c>
      <c r="C10" s="12" t="n"/>
      <c r="D10" s="12" t="n"/>
      <c r="E10" s="12" t="n"/>
    </row>
    <row r="11">
      <c r="B11" s="20" t="inlineStr">
        <is>
          <t>EL = PD × LGD × EAD</t>
        </is>
      </c>
      <c r="C11" s="21">
        <f>C6*C7*C8</f>
        <v/>
      </c>
      <c r="D11" s="49" t="inlineStr">
        <is>
          <t>Rp juta</t>
        </is>
      </c>
      <c r="E11" s="22" t="inlineStr">
        <is>
          <t>'= 0,04 × 0,35 × 85 = Rp 1,19 juta</t>
        </is>
      </c>
    </row>
    <row r="12">
      <c r="B12" s="29" t="inlineStr">
        <is>
          <t>EL sebagai % paparan (EAD)</t>
        </is>
      </c>
      <c r="C12" s="39">
        <f>C11/C8</f>
        <v/>
      </c>
      <c r="D12" s="34" t="inlineStr">
        <is>
          <t>%</t>
        </is>
      </c>
      <c r="E12" s="15" t="inlineStr">
        <is>
          <t>'= EL / EAD. Bahan bahan bunga minimum (cost of risk).</t>
        </is>
      </c>
    </row>
    <row r="14">
      <c r="B14" s="11" t="inlineStr">
        <is>
          <t>TABEL EL UNTUK BERBAGAI KOMBINASI PD × LGD</t>
        </is>
      </c>
      <c r="C14" s="12" t="n"/>
      <c r="D14" s="12" t="n"/>
      <c r="E14" s="12" t="n"/>
    </row>
    <row r="15">
      <c r="B15" s="10" t="inlineStr">
        <is>
          <t>Skenario</t>
        </is>
      </c>
      <c r="C15" s="10" t="inlineStr">
        <is>
          <t>PD</t>
        </is>
      </c>
      <c r="D15" s="10" t="inlineStr">
        <is>
          <t>LGD</t>
        </is>
      </c>
      <c r="E15" s="10" t="inlineStr">
        <is>
          <t>EL (Rp juta, EAD=85)</t>
        </is>
      </c>
    </row>
    <row r="16">
      <c r="B16" s="5" t="inlineStr">
        <is>
          <t>UMKM baik (agunan BPKB)</t>
        </is>
      </c>
      <c r="C16" s="50" t="n">
        <v>0.02</v>
      </c>
      <c r="D16" s="50" t="n">
        <v>0.3</v>
      </c>
      <c r="E16" s="51">
        <f>C16*D16*$C$8</f>
        <v/>
      </c>
    </row>
    <row r="17">
      <c r="B17" s="5" t="inlineStr">
        <is>
          <t>UMKM sedang (agunan BPKB)</t>
        </is>
      </c>
      <c r="C17" s="50" t="n">
        <v>0.04</v>
      </c>
      <c r="D17" s="50" t="n">
        <v>0.35</v>
      </c>
      <c r="E17" s="51">
        <f>C17*D17*$C$8</f>
        <v/>
      </c>
    </row>
    <row r="18">
      <c r="B18" s="5" t="inlineStr">
        <is>
          <t>UMKM lemah (tanpa agunan)</t>
        </is>
      </c>
      <c r="C18" s="50" t="n">
        <v>0.07000000000000001</v>
      </c>
      <c r="D18" s="50" t="n">
        <v>0.75</v>
      </c>
      <c r="E18" s="51">
        <f>C18*D18*$C$8</f>
        <v/>
      </c>
    </row>
    <row r="19">
      <c r="B19" s="5" t="inlineStr">
        <is>
          <t>Korporasi IG (agunan kuat)</t>
        </is>
      </c>
      <c r="C19" s="50" t="n">
        <v>0.015</v>
      </c>
      <c r="D19" s="50" t="n">
        <v>0.25</v>
      </c>
      <c r="E19" s="51">
        <f>C19*D19*$C$8</f>
        <v/>
      </c>
    </row>
    <row r="20">
      <c r="B20" s="5" t="inlineStr">
        <is>
          <t>Korporasi HY (agunan lemah)</t>
        </is>
      </c>
      <c r="C20" s="50" t="n">
        <v>0.06</v>
      </c>
      <c r="D20" s="50" t="n">
        <v>0.55</v>
      </c>
      <c r="E20" s="51">
        <f>C20*D20*$C$8</f>
        <v/>
      </c>
    </row>
    <row r="21">
      <c r="B21" s="5" t="inlineStr">
        <is>
          <t>Kartu kredit (tanpa agunan)</t>
        </is>
      </c>
      <c r="C21" s="50" t="n">
        <v>0.05</v>
      </c>
      <c r="D21" s="50" t="n">
        <v>0.85</v>
      </c>
      <c r="E21" s="51">
        <f>C21*D21*$C$8</f>
        <v/>
      </c>
    </row>
    <row r="23">
      <c r="B23" s="27" t="inlineStr">
        <is>
          <t>CATATAN: Untuk EL portofolio, jumlahkan EL per fasilitas. Untuk unexpected loss (UL), perlu model korelasi (Basel III IRB).</t>
        </is>
      </c>
      <c r="C23" s="28" t="n"/>
      <c r="D23" s="28" t="n"/>
      <c r="E23" s="28" t="n"/>
    </row>
  </sheetData>
  <mergeCells count="5">
    <mergeCell ref="B23:E23"/>
    <mergeCell ref="B3:E3"/>
    <mergeCell ref="B2:E2"/>
    <mergeCell ref="B10:E10"/>
    <mergeCell ref="B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2026-07-18T15:21:51Z</dcterms:created>
  <dcterms:modified xmlns:dcterms="http://purl.org/dc/terms/" xmlns:xsi="http://www.w3.org/2001/XMLSchema-instance" xsi:type="dcterms:W3CDTF">2026-07-18T15:21:51Z</dcterms:modified>
</cp:coreProperties>
</file>