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IDAS\OneDrive\Claude\Personal\atlas\05-Tech\stdsquare-hugo\static\excel\"/>
    </mc:Choice>
  </mc:AlternateContent>
  <xr:revisionPtr revIDLastSave="0" documentId="13_ncr:1_{5EB5DB12-1B34-4377-870D-CF622445D299}" xr6:coauthVersionLast="47" xr6:coauthVersionMax="47" xr10:uidLastSave="{00000000-0000-0000-0000-000000000000}"/>
  <bookViews>
    <workbookView xWindow="-120" yWindow="-120" windowWidth="27240" windowHeight="16470" xr2:uid="{00000000-000D-0000-FFFF-FFFF00000000}"/>
  </bookViews>
  <sheets>
    <sheet name="PETUNJUK" sheetId="1" r:id="rId1"/>
    <sheet name="MEDIS" sheetId="2" r:id="rId2"/>
    <sheet name="SPAM" sheetId="3" r:id="rId3"/>
    <sheet name="KREDIT" sheetId="4" r:id="rId4"/>
    <sheet name="POHON_PELUANG" sheetId="5" r:id="rId5"/>
    <sheet name="UPDATE_BERTAHAP" sheetId="6" r:id="rId6"/>
    <sheet name="ODDS_FORM" sheetId="7" r:id="rId7"/>
    <sheet name="FREK_VS_BAY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7" l="1"/>
  <c r="C11" i="7"/>
  <c r="C13" i="7" s="1"/>
  <c r="C14" i="7" s="1"/>
  <c r="C12" i="6"/>
  <c r="C7" i="6"/>
  <c r="F7" i="6" s="1"/>
  <c r="F16" i="5"/>
  <c r="G16" i="5" s="1"/>
  <c r="E16" i="5"/>
  <c r="C16" i="5"/>
  <c r="F15" i="5"/>
  <c r="C21" i="5" s="1"/>
  <c r="E15" i="5"/>
  <c r="C15" i="5"/>
  <c r="F14" i="5"/>
  <c r="G14" i="5" s="1"/>
  <c r="E14" i="5"/>
  <c r="C14" i="5"/>
  <c r="F13" i="5"/>
  <c r="C20" i="5" s="1"/>
  <c r="E13" i="5"/>
  <c r="C13" i="5"/>
  <c r="C17" i="4"/>
  <c r="C14" i="4"/>
  <c r="C15" i="4" s="1"/>
  <c r="C16" i="4" s="1"/>
  <c r="C13" i="4"/>
  <c r="C12" i="4"/>
  <c r="C17" i="3"/>
  <c r="C13" i="3"/>
  <c r="C12" i="3"/>
  <c r="C14" i="3" s="1"/>
  <c r="C28" i="2"/>
  <c r="C27" i="2"/>
  <c r="C26" i="2"/>
  <c r="C25" i="2"/>
  <c r="C14" i="2"/>
  <c r="C13" i="2"/>
  <c r="C18" i="2" s="1"/>
  <c r="C12" i="2"/>
  <c r="G7" i="6" l="1"/>
  <c r="H7" i="6" s="1"/>
  <c r="G15" i="5"/>
  <c r="F17" i="5"/>
  <c r="C22" i="5"/>
  <c r="C23" i="5" s="1"/>
  <c r="C21" i="4"/>
  <c r="C18" i="4"/>
  <c r="C29" i="2"/>
  <c r="C30" i="2" s="1"/>
  <c r="C15" i="3"/>
  <c r="C16" i="3" s="1"/>
  <c r="G13" i="5"/>
  <c r="C15" i="2"/>
  <c r="C16" i="2" s="1"/>
  <c r="C17" i="2" s="1"/>
  <c r="C13" i="6" l="1"/>
  <c r="C8" i="6"/>
  <c r="F8" i="6" s="1"/>
  <c r="C18" i="3"/>
  <c r="C21" i="3"/>
  <c r="G17" i="5"/>
  <c r="C17" i="5"/>
  <c r="D17" i="5" s="1"/>
  <c r="G8" i="6"/>
  <c r="H8" i="6" s="1"/>
  <c r="C22" i="2"/>
  <c r="C19" i="2"/>
  <c r="C14" i="6" l="1"/>
  <c r="C9" i="6"/>
  <c r="F9" i="6" s="1"/>
  <c r="G9" i="6" l="1"/>
  <c r="H9" i="6" s="1"/>
  <c r="C15" i="6" s="1"/>
</calcChain>
</file>

<file path=xl/sharedStrings.xml><?xml version="1.0" encoding="utf-8"?>
<sst xmlns="http://schemas.openxmlformats.org/spreadsheetml/2006/main" count="260" uniqueCount="207">
  <si>
    <t>KALKULATOR TEOREMA BAYES — INPUT PRIOR + LIKELIHOOD → POSTERIOR</t>
  </si>
  <si>
    <t>Empat komponen: prior (P(A)), likelihood (P(B|A)), marginal/evidence (P(B)), posterior (P(A|B)). Rumus: P(A|B) = P(B|A)×P(A) / P(B).</t>
  </si>
  <si>
    <t>PAKAI CARA INI:</t>
  </si>
  <si>
    <t>1. MEDIS</t>
  </si>
  <si>
    <t>Kalkulator tes medis. Input BIRU: prevalensi, sensitivitas, spesifisitas. Posterior P(sakit|+) hitung otomatis. Cek ambang risiko.</t>
  </si>
  <si>
    <t>2. SPAM</t>
  </si>
  <si>
    <t>Penyaring spam. Input: prior P(spam), P(kata|spam), P(kata|sah). Posterior P(spam|kata) hitung otomatis.</t>
  </si>
  <si>
    <t>3. KREDIT</t>
  </si>
  <si>
    <t>Skoring kredit. Input: prior default, P(sinyal|default), P(sinyal|lancar). Posterior P(default|sinyal) otomatis.</t>
  </si>
  <si>
    <t>4. POHON_PELUANG</t>
  </si>
  <si>
    <t>Pohon dua tahap untuk kasus MEDIS — frekuensi alami atas 10.000 orang. Tiap cabang = peluang bersyarat; ujung = hasil kali.</t>
  </si>
  <si>
    <t>5. UPDATE_BERTAHAP</t>
  </si>
  <si>
    <t>Sequential updating: posterior tes ke-1 jadi prior tes ke-2. Ubah input pada baris tes 1, lihat tes 2 &amp; 3 mengalir.</t>
  </si>
  <si>
    <t>6. ODDS_FORM</t>
  </si>
  <si>
    <t>Bentuk odds: prior odds × likelihood ratio = posterior odds. Cocok untuk rangkaian bukti bertubi-tubi.</t>
  </si>
  <si>
    <t>7. FREK_VS_BAYES</t>
  </si>
  <si>
    <t>Perbandingan Frequentist vs Bayesian: definisi, parameter, interval, interpretasi.</t>
  </si>
  <si>
    <t>LEGENDA WARNA:</t>
  </si>
  <si>
    <t>Input manual</t>
  </si>
  <si>
    <t>Sel biru = Anda ubah. Contoh: prevalensi, sensitivitas, spesifisitas.</t>
  </si>
  <si>
    <t>Formula hidup</t>
  </si>
  <si>
    <t>Sel hitam = dihitung otomatis. Jangan diketik ulang.</t>
  </si>
  <si>
    <t>Hasil kunci</t>
  </si>
  <si>
    <t>Sel hijau band = sub-judul; kuning = total/posterior penting.</t>
  </si>
  <si>
    <t>RUMUS INTI:</t>
  </si>
  <si>
    <t>• Pembilang  (positif benar): P(B|A) × P(A)</t>
  </si>
  <si>
    <t>• Penyebut   (evidence)     : P(B|A)×P(A) + P(B|¬A)×P(¬A)</t>
  </si>
  <si>
    <t>• Posterior  : Pembilang ÷ Penyebut</t>
  </si>
  <si>
    <t>• Odds form  : Posterior odds = Prior odds × Likelihood Ratio</t>
  </si>
  <si>
    <t>Contoh referensi (akan muncul di MEDIS): prevalensi 0,1% · sens 99% · spes 99% → posterior ≈ 9,0%. Inilah jebakan base rate.</t>
  </si>
  <si>
    <t>KALKULATOR TES MEDIS — PRIOR + LIKELIHOOD → POSTERIOR</t>
  </si>
  <si>
    <t>Bayangkan 1 dari 1.000 orang sakit. Tes: sensitivitas 99%, spesifisitas 99%. Hasil positif → berapa peluang benar-benar sakit? (Jawaban terkejutkan: ≈ 9%)</t>
  </si>
  <si>
    <t>Komponen</t>
  </si>
  <si>
    <t>Nilai</t>
  </si>
  <si>
    <t>Catatan / Formula</t>
  </si>
  <si>
    <t>INPUT (ubah sel BIRU)</t>
  </si>
  <si>
    <t>Prior P(A) = prevalensi (peluang sakit)</t>
  </si>
  <si>
    <t>Base rate di populasi</t>
  </si>
  <si>
    <t>Likelihood P(B|A) = sensitivitas (positif jika sakit)</t>
  </si>
  <si>
    <t>True positive rate</t>
  </si>
  <si>
    <t>Specificity P(¬B|¬A) = benar-negatif jika sehat</t>
  </si>
  <si>
    <t>True negative rate</t>
  </si>
  <si>
    <t>TURUNAN (formula hidup — jangan diketik)</t>
  </si>
  <si>
    <t>P(bukan A) = P(¬s)</t>
  </si>
  <si>
    <t>'= 1 − prior (komplemen)</t>
  </si>
  <si>
    <t>False positive rate P(B|¬A) = 1 − spesifisitas</t>
  </si>
  <si>
    <t>'= 1 − spesifisitas</t>
  </si>
  <si>
    <t>Pembilang (positif benar) = P(B|A)×P(A)</t>
  </si>
  <si>
    <t>'= likelihood × prior</t>
  </si>
  <si>
    <t>Suku positif palsu = P(B|¬A)×P(¬A)</t>
  </si>
  <si>
    <t>Penyebut (evidence) P(B)</t>
  </si>
  <si>
    <t>'= positif benar + positif palsu</t>
  </si>
  <si>
    <t>POSTERIOR P(A|B) = P(sakit|tes+)</t>
  </si>
  <si>
    <t>'= pembilang ÷ penyebut</t>
  </si>
  <si>
    <t>Likelihood Ratio LR = P(B|A) / P(B|¬A)</t>
  </si>
  <si>
    <t>&gt;1 mendukung A; &lt;1 mendukung ¬A</t>
  </si>
  <si>
    <t>Lift = posterior / prior</t>
  </si>
  <si>
    <t>Berapa kali bukti mengangkat keyakinan</t>
  </si>
  <si>
    <t>KEPUTUSAN (ambang 50%)</t>
  </si>
  <si>
    <t>Status keyakinan sakit</t>
  </si>
  <si>
    <t>Posterior &gt; 50% → hipotesis didukung</t>
  </si>
  <si>
    <t>INTUISI: hitung kepala atas 10.000 orang</t>
  </si>
  <si>
    <t>Sakit</t>
  </si>
  <si>
    <t>'= 10.000 × prevalensi</t>
  </si>
  <si>
    <t>Sehat</t>
  </si>
  <si>
    <t>'= 10.000 × (1 − prevalensi)</t>
  </si>
  <si>
    <t>Positif benar</t>
  </si>
  <si>
    <t>'= 10.000 × prev × sens</t>
  </si>
  <si>
    <t>Positif palsu</t>
  </si>
  <si>
    <t>'= 10.000 × (1−prev) × (1−spec)</t>
  </si>
  <si>
    <t>Semua positif</t>
  </si>
  <si>
    <t>Posterior (cek)</t>
  </si>
  <si>
    <t>'= positif benar ÷ semua positif</t>
  </si>
  <si>
    <t>PENYARING SPAM — P(spam | kata 'GRATIS')</t>
  </si>
  <si>
    <t>Tiap kata dalam email adalah 'bukti'. Penyaring Naive Bayes memperbarui posterior kata demi kata. Contoh: kata 'GRATIS'.</t>
  </si>
  <si>
    <t>Prior P(spam)</t>
  </si>
  <si>
    <t>Proporsi email masuk yang spam</t>
  </si>
  <si>
    <t>Likelihood P(kata|spam)</t>
  </si>
  <si>
    <t>Berapa % email spam berisi kata ini</t>
  </si>
  <si>
    <t>Likelihood P(kata|sah)</t>
  </si>
  <si>
    <t>Berapa % email sah berisi kata ini</t>
  </si>
  <si>
    <t>'= input P(B|¬A)</t>
  </si>
  <si>
    <t>POSTERIOR P(A|B) = P(spam|kata)</t>
  </si>
  <si>
    <t>Status keyakinan spam</t>
  </si>
  <si>
    <t>SKORING KREDIT — P(default | telat 30+ hari)</t>
  </si>
  <si>
    <t>Bank memperbarui peluang gagal bayar tiap kali sinyal baru muncul. Posterior satu sinyal jadi prior sinyal berikutnya.</t>
  </si>
  <si>
    <t>Prior P(default)</t>
  </si>
  <si>
    <t>Base rate default portofolio</t>
  </si>
  <si>
    <t>Likelihood P(sinyal|default)</t>
  </si>
  <si>
    <t>% peminat default yg berisi sinyal</t>
  </si>
  <si>
    <t>Likelihood P(sinyal|lancar)</t>
  </si>
  <si>
    <t>% peminat lancar yg berisi sinyal</t>
  </si>
  <si>
    <t>P(bukan A) = P(¬d)</t>
  </si>
  <si>
    <t>POSTERIOR P(A|B) = P(default|sinyal)</t>
  </si>
  <si>
    <t>Status keyakinan default</t>
  </si>
  <si>
    <t>POHON PELUANG — KASUS TES MEDIS (FREKUENSI ALAMI ATAS 10.000 ORANG)</t>
  </si>
  <si>
    <t>Cabang pertama: sakit vs sehat. Cabang kedua: hasil tes. Peluang gabungan tiap ujung = hasil kali sepanjang jalur.</t>
  </si>
  <si>
    <t>Input</t>
  </si>
  <si>
    <t>Catatan</t>
  </si>
  <si>
    <t>Populasi (jumlah orang)</t>
  </si>
  <si>
    <t>Ubah untuk melihat pohon dalam skala berbeda</t>
  </si>
  <si>
    <t>Prevalensi P(sakit)</t>
  </si>
  <si>
    <t>Base rate</t>
  </si>
  <si>
    <t>Sensitivitas P(+|sakit)</t>
  </si>
  <si>
    <t>Spesifisitas P(−|sehat)</t>
  </si>
  <si>
    <t>POHON DUA TAHAP</t>
  </si>
  <si>
    <t>Kelompok (tahap 1)</t>
  </si>
  <si>
    <t>Jumlah</t>
  </si>
  <si>
    <t>Hasil tes (tahap 2)</t>
  </si>
  <si>
    <t>Peluang cabang</t>
  </si>
  <si>
    <t>Peluang gabungan</t>
  </si>
  <si>
    <t>Jumlah orang</t>
  </si>
  <si>
    <t>Positif</t>
  </si>
  <si>
    <t>Negatif</t>
  </si>
  <si>
    <t>Jumlah (harus = populasi)</t>
  </si>
  <si>
    <t>POSTERIOR DARI POHON</t>
  </si>
  <si>
    <t>Pembilang: sakit &amp; positif</t>
  </si>
  <si>
    <t>'= P(sakit) × sens</t>
  </si>
  <si>
    <t>Penyebut: semua positif</t>
  </si>
  <si>
    <t>'= P(sakit)×sens + P(sehat)×(1−spec)</t>
  </si>
  <si>
    <t>POSTERIOR P(sakit|+)</t>
  </si>
  <si>
    <t>Interpretasi</t>
  </si>
  <si>
    <t>UPDATING BERTAHAP — POSTERIOR TES KE-N JADI PRIOR TES KE-N+1</t>
  </si>
  <si>
    <t>Tiga tes berurutan, masing-masing independen. Ubah baris Tes 1, lihat Tes 2 &amp; Tes 3 mengalir.</t>
  </si>
  <si>
    <t>Tes ke-</t>
  </si>
  <si>
    <t>Prior (dari tes sebelumnya)</t>
  </si>
  <si>
    <t>Likelihood P(+|sakit)</t>
  </si>
  <si>
    <t>False + P(+|sehat)</t>
  </si>
  <si>
    <t>Pembilang</t>
  </si>
  <si>
    <t>Penyebut P(+)</t>
  </si>
  <si>
    <t>Posterior (jadi prior tes berikutnya)</t>
  </si>
  <si>
    <t>Awal</t>
  </si>
  <si>
    <t>Prior awal (prevalensi). Ubah sel biru ini untuk mengganti titik berangkat.</t>
  </si>
  <si>
    <t>Tes 1</t>
  </si>
  <si>
    <t>Tes 2</t>
  </si>
  <si>
    <t>Tes 3</t>
  </si>
  <si>
    <t>RINGKASAN EVOLUSI KEYAKINAN</t>
  </si>
  <si>
    <t>Keyakinan awal</t>
  </si>
  <si>
    <t>Prevalensi sebelum tes</t>
  </si>
  <si>
    <t>Setelah Tes 1</t>
  </si>
  <si>
    <t>Satu hasil positif</t>
  </si>
  <si>
    <t>Setelah Tes 2</t>
  </si>
  <si>
    <t>Dua hasil positif</t>
  </si>
  <si>
    <t>Setelah Tes 3</t>
  </si>
  <si>
    <t>Tiga hasil positif — keyakinan terakumulasi</t>
  </si>
  <si>
    <t>Pelajaran:</t>
  </si>
  <si>
    <t>• Bukti tidak memberi kepastian; ia menggeser keyakinan sedikit demi sedikit.</t>
  </si>
  <si>
    <t>• Karena tes independen, tiga hasil positif melonjakkan keyakinan dari ~0% ke &gt;90%.</t>
  </si>
  <si>
    <t>• Inilah inti 'belajar dari pengalaman' yang bisa dihitung — dasar Bayesian online learning.</t>
  </si>
  <si>
    <t>BENTUK ODDS — PRIOR ODDS × LIKELIHOOD RATIO = POSTERIOR ODDS</t>
  </si>
  <si>
    <t>Posterior odds = Prior odds × LR. Cocok untuk rangkaian bukti bertubi-tubi: kalikan saja LR tiap bukti.</t>
  </si>
  <si>
    <t>Prior P(A)</t>
  </si>
  <si>
    <t>Keyakinan awal hipotesis A</t>
  </si>
  <si>
    <t>LR bukti 1</t>
  </si>
  <si>
    <t>Likelihood ratio = P(B|A) / P(B|¬A). Mis. tes medis 99% sens, 1% FP → LR = 99</t>
  </si>
  <si>
    <t>LR bukti 2</t>
  </si>
  <si>
    <t>Bukti kedua (mis. hasil tes lain atau gejala)</t>
  </si>
  <si>
    <t>LR bukti 3</t>
  </si>
  <si>
    <t>Bukti ketiga (1 = netral, tidak menggeser)</t>
  </si>
  <si>
    <t>Prior odds = P(A) / P(¬A)</t>
  </si>
  <si>
    <t>Konversi peluang → odds</t>
  </si>
  <si>
    <t>LR gabungan = LR1 × LR2 × LR3</t>
  </si>
  <si>
    <t>Karena tes independen, LR dikalikan</t>
  </si>
  <si>
    <t>Posterior odds = prior odds × LR gabungan</t>
  </si>
  <si>
    <t>'= prior odds × LR</t>
  </si>
  <si>
    <t>Posterior (peluang) = odds / (1 + odds)</t>
  </si>
  <si>
    <t>Konversi odds → peluang</t>
  </si>
  <si>
    <t>PERINGATAN PROSECUTOR'S FALLACY</t>
  </si>
  <si>
    <t>LR 1.000 bukan berarti 99,9% pasti bersalah/sakit.</t>
  </si>
  <si>
    <t>Prior juga harus diperhitungkan. Ubah prior ke 0,0001 dan lihat posterior berubah drastis walau LR tetap.</t>
  </si>
  <si>
    <t>FREQUENTIST vs BAYESIAN — PERBANDINGAN FILOSOFI</t>
  </si>
  <si>
    <t>Dua aliran statistik dengan definisi probabilitas yang berbeda. Kunci perbedaan: parameter tetap vs acak.</t>
  </si>
  <si>
    <t>Aspek</t>
  </si>
  <si>
    <t>Frequentist</t>
  </si>
  <si>
    <t>Bayesian</t>
  </si>
  <si>
    <t>Definisi probabilitas</t>
  </si>
  <si>
    <t>Frekuensi relatif dalam jangka panjang. Peluang objektif, teramati lewat pengulangan.</t>
  </si>
  <si>
    <t>Derajat keyakinan. Bisa diperbarui dengan bukti; mencakup kejadian sekali-sekali.</t>
  </si>
  <si>
    <t>Parameter populasi (μ, β)</t>
  </si>
  <si>
    <t>Tetap, tidak diketahui. Tujuan: menaksirnya.</t>
  </si>
  <si>
    <t>Acak, punya distribusi (prior → posterior).</t>
  </si>
  <si>
    <t>Peran prior</t>
  </si>
  <si>
    <t>Tidak ada. Hanya data yang bicara.</t>
  </si>
  <si>
    <t>Sentral. Keyakinan awal digabung dengan data.</t>
  </si>
  <si>
    <t>Output utama</t>
  </si>
  <si>
    <t>Estimator titik + interval kepercayaan (CI).</t>
  </si>
  <si>
    <t>Distribusi posterior + interval kredibilitas (CrI).</t>
  </si>
  <si>
    <t>Sikap terhadap data</t>
  </si>
  <si>
    <t>Data acak; parameter tetap.</t>
  </si>
  <si>
    <t>Data tetap (sudah diamati); parameter acak.</t>
  </si>
  <si>
    <t>Makna interval 95%</t>
  </si>
  <si>
    <t>Bila eksperimen diulang 100 kali, ~95 interval menangkap parameter.</t>
  </si>
  <si>
    <t>Peluang parameter berada dalam interval ini adalah 95%.</t>
  </si>
  <si>
    <t>Bisa 'P(H0 benar)'?</t>
  </si>
  <si>
    <t>Tidak. Peluang hanya untuk data, bukan hipotesis.</t>
  </si>
  <si>
    <t>Ya. Langsung dari posterior.</t>
  </si>
  <si>
    <t>Kapan unggul</t>
  </si>
  <si>
    <t>Prior kontroversial; ingin prosedur objektif &amp; replikasi; konvensi jurnal.</t>
  </si>
  <si>
    <t>Ada pengetahuan sebelum; ingin gabungkan sumber; data sedikit; butuh pernyataan probabilistik langsung.</t>
  </si>
  <si>
    <t>Contoh output</t>
  </si>
  <si>
    <t>p = 0,03 → 'Tolak H0 pada α = 0,05'.</t>
  </si>
  <si>
    <t>P(H1 benar | data) = 0,97.</t>
  </si>
  <si>
    <t>KESIMPULAN PRAKTIS</t>
  </si>
  <si>
    <t>• p-value (Frequentist) BUKAN P(H0 | data).</t>
  </si>
  <si>
    <t>• CI 95% BUKAN 'peluang parameter ada di sini'. Setelah dihitung, peluangnya 0 atau 1.</t>
  </si>
  <si>
    <t>• Bayesian CrI 95% memang bisa dibaca sebagai 'peluang 95% parameter ada di sini'.</t>
  </si>
  <si>
    <t>• Dalam praktik: Bayesian memberi kerangka berpikir, Frequentist memberi prosedur yang teruji. Sering melengkapi, jangan campur makna.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</si>
</sst>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%"/>
    <numFmt numFmtId="165" formatCode="0.0&quot;x&quot;"/>
    <numFmt numFmtId="166" formatCode="#,##0.0"/>
    <numFmt numFmtId="167" formatCode="0.0"/>
    <numFmt numFmtId="168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i/>
      <sz val="10"/>
      <color rgb="FF555555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1F4E79"/>
      <name val="Calibri"/>
    </font>
    <font>
      <b/>
      <sz val="16"/>
      <color rgb="FF1F4E7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F5F5F5"/>
      </patternFill>
    </fill>
    <fill>
      <patternFill patternType="solid">
        <fgColor rgb="FFFFF59D"/>
      </patternFill>
    </fill>
  </fills>
  <borders count="4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10" fontId="3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6" fontId="3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0" fontId="6" fillId="5" borderId="1" xfId="0" applyNumberFormat="1" applyFont="1" applyFill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168" fontId="3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/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5"/>
  <sheetViews>
    <sheetView showGridLines="0" tabSelected="1" workbookViewId="0"/>
  </sheetViews>
  <sheetFormatPr defaultRowHeight="15" x14ac:dyDescent="0.25"/>
  <cols>
    <col min="1" max="1" width="3" customWidth="1"/>
    <col min="2" max="2" width="26" customWidth="1"/>
    <col min="3" max="3" width="80" customWidth="1"/>
  </cols>
  <sheetData>
    <row r="2" spans="2:3" ht="30" customHeight="1" x14ac:dyDescent="0.25">
      <c r="B2" s="35" t="s">
        <v>0</v>
      </c>
      <c r="C2" s="34"/>
    </row>
    <row r="3" spans="2:3" ht="32.1" customHeight="1" x14ac:dyDescent="0.25">
      <c r="B3" s="37" t="s">
        <v>1</v>
      </c>
      <c r="C3" s="34"/>
    </row>
    <row r="5" spans="2:3" x14ac:dyDescent="0.25">
      <c r="B5" s="1" t="s">
        <v>2</v>
      </c>
    </row>
    <row r="6" spans="2:3" ht="30" x14ac:dyDescent="0.25">
      <c r="B6" s="2" t="s">
        <v>3</v>
      </c>
      <c r="C6" s="3" t="s">
        <v>4</v>
      </c>
    </row>
    <row r="7" spans="2:3" ht="30" x14ac:dyDescent="0.25">
      <c r="B7" s="2" t="s">
        <v>5</v>
      </c>
      <c r="C7" s="3" t="s">
        <v>6</v>
      </c>
    </row>
    <row r="8" spans="2:3" ht="30" x14ac:dyDescent="0.25">
      <c r="B8" s="2" t="s">
        <v>7</v>
      </c>
      <c r="C8" s="3" t="s">
        <v>8</v>
      </c>
    </row>
    <row r="9" spans="2:3" ht="30" x14ac:dyDescent="0.25">
      <c r="B9" s="2" t="s">
        <v>9</v>
      </c>
      <c r="C9" s="3" t="s">
        <v>10</v>
      </c>
    </row>
    <row r="10" spans="2:3" ht="30" x14ac:dyDescent="0.25">
      <c r="B10" s="2" t="s">
        <v>11</v>
      </c>
      <c r="C10" s="3" t="s">
        <v>12</v>
      </c>
    </row>
    <row r="11" spans="2:3" ht="30" x14ac:dyDescent="0.25">
      <c r="B11" s="2" t="s">
        <v>13</v>
      </c>
      <c r="C11" s="3" t="s">
        <v>14</v>
      </c>
    </row>
    <row r="12" spans="2:3" x14ac:dyDescent="0.25">
      <c r="B12" s="2" t="s">
        <v>15</v>
      </c>
      <c r="C12" s="3" t="s">
        <v>16</v>
      </c>
    </row>
    <row r="14" spans="2:3" x14ac:dyDescent="0.25">
      <c r="B14" s="4" t="s">
        <v>17</v>
      </c>
    </row>
    <row r="15" spans="2:3" x14ac:dyDescent="0.25">
      <c r="B15" s="5" t="s">
        <v>18</v>
      </c>
      <c r="C15" s="3" t="s">
        <v>19</v>
      </c>
    </row>
    <row r="16" spans="2:3" x14ac:dyDescent="0.25">
      <c r="B16" s="3" t="s">
        <v>20</v>
      </c>
      <c r="C16" s="3" t="s">
        <v>21</v>
      </c>
    </row>
    <row r="17" spans="2:3" x14ac:dyDescent="0.25">
      <c r="B17" s="6" t="s">
        <v>22</v>
      </c>
      <c r="C17" s="3" t="s">
        <v>23</v>
      </c>
    </row>
    <row r="19" spans="2:3" x14ac:dyDescent="0.25">
      <c r="B19" s="4" t="s">
        <v>24</v>
      </c>
    </row>
    <row r="20" spans="2:3" x14ac:dyDescent="0.25">
      <c r="B20" s="33" t="s">
        <v>25</v>
      </c>
      <c r="C20" s="34"/>
    </row>
    <row r="21" spans="2:3" x14ac:dyDescent="0.25">
      <c r="B21" s="33" t="s">
        <v>26</v>
      </c>
      <c r="C21" s="34"/>
    </row>
    <row r="22" spans="2:3" x14ac:dyDescent="0.25">
      <c r="B22" s="33" t="s">
        <v>27</v>
      </c>
      <c r="C22" s="34"/>
    </row>
    <row r="23" spans="2:3" x14ac:dyDescent="0.25">
      <c r="B23" s="33" t="s">
        <v>28</v>
      </c>
      <c r="C23" s="34"/>
    </row>
    <row r="25" spans="2:3" ht="27.95" customHeight="1" x14ac:dyDescent="0.25">
      <c r="B25" s="36" t="s">
        <v>29</v>
      </c>
      <c r="C25" s="34"/>
    </row>
  </sheetData>
  <mergeCells count="7">
    <mergeCell ref="B21:C21"/>
    <mergeCell ref="B2:C2"/>
    <mergeCell ref="B25:C25"/>
    <mergeCell ref="B3:C3"/>
    <mergeCell ref="B20:C20"/>
    <mergeCell ref="B23:C23"/>
    <mergeCell ref="B22:C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0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42" customWidth="1"/>
    <col min="3" max="3" width="16" customWidth="1"/>
    <col min="4" max="4" width="56" customWidth="1"/>
  </cols>
  <sheetData>
    <row r="2" spans="2:4" ht="26.1" customHeight="1" x14ac:dyDescent="0.25">
      <c r="B2" s="35" t="s">
        <v>30</v>
      </c>
      <c r="C2" s="34"/>
      <c r="D2" s="34"/>
    </row>
    <row r="3" spans="2:4" ht="30" customHeight="1" x14ac:dyDescent="0.25">
      <c r="B3" s="37" t="s">
        <v>31</v>
      </c>
      <c r="C3" s="34"/>
      <c r="D3" s="34"/>
    </row>
    <row r="5" spans="2:4" x14ac:dyDescent="0.25">
      <c r="B5" s="6" t="s">
        <v>32</v>
      </c>
      <c r="C5" s="6" t="s">
        <v>33</v>
      </c>
      <c r="D5" s="6" t="s">
        <v>34</v>
      </c>
    </row>
    <row r="6" spans="2:4" x14ac:dyDescent="0.25">
      <c r="B6" s="38" t="s">
        <v>35</v>
      </c>
      <c r="C6" s="39"/>
      <c r="D6" s="39"/>
    </row>
    <row r="7" spans="2:4" x14ac:dyDescent="0.25">
      <c r="B7" s="3" t="s">
        <v>36</v>
      </c>
      <c r="C7" s="8">
        <v>1E-3</v>
      </c>
      <c r="D7" s="9" t="s">
        <v>37</v>
      </c>
    </row>
    <row r="8" spans="2:4" ht="30" x14ac:dyDescent="0.25">
      <c r="B8" s="3" t="s">
        <v>38</v>
      </c>
      <c r="C8" s="10">
        <v>0.99</v>
      </c>
      <c r="D8" s="9" t="s">
        <v>39</v>
      </c>
    </row>
    <row r="9" spans="2:4" ht="30" x14ac:dyDescent="0.25">
      <c r="B9" s="3" t="s">
        <v>40</v>
      </c>
      <c r="C9" s="10">
        <v>0.99</v>
      </c>
      <c r="D9" s="9" t="s">
        <v>41</v>
      </c>
    </row>
    <row r="11" spans="2:4" x14ac:dyDescent="0.25">
      <c r="B11" s="38" t="s">
        <v>42</v>
      </c>
      <c r="C11" s="39"/>
      <c r="D11" s="39"/>
    </row>
    <row r="12" spans="2:4" x14ac:dyDescent="0.25">
      <c r="B12" s="3" t="s">
        <v>43</v>
      </c>
      <c r="C12" s="11">
        <f>1-C7</f>
        <v>0.999</v>
      </c>
      <c r="D12" s="9" t="s">
        <v>44</v>
      </c>
    </row>
    <row r="13" spans="2:4" x14ac:dyDescent="0.25">
      <c r="B13" s="3" t="s">
        <v>45</v>
      </c>
      <c r="C13" s="11">
        <f>1-C9</f>
        <v>1.0000000000000009E-2</v>
      </c>
      <c r="D13" s="9" t="s">
        <v>46</v>
      </c>
    </row>
    <row r="14" spans="2:4" x14ac:dyDescent="0.25">
      <c r="B14" s="12" t="s">
        <v>47</v>
      </c>
      <c r="C14" s="13">
        <f>C8*C7</f>
        <v>9.8999999999999999E-4</v>
      </c>
      <c r="D14" s="9" t="s">
        <v>48</v>
      </c>
    </row>
    <row r="15" spans="2:4" x14ac:dyDescent="0.25">
      <c r="B15" s="3" t="s">
        <v>49</v>
      </c>
      <c r="C15" s="11">
        <f>C13*C12</f>
        <v>9.9900000000000093E-3</v>
      </c>
      <c r="D15" s="9" t="s">
        <v>46</v>
      </c>
    </row>
    <row r="16" spans="2:4" x14ac:dyDescent="0.25">
      <c r="B16" s="14" t="s">
        <v>50</v>
      </c>
      <c r="C16" s="15">
        <f>C14+C15</f>
        <v>1.0980000000000009E-2</v>
      </c>
      <c r="D16" s="16" t="s">
        <v>51</v>
      </c>
    </row>
    <row r="17" spans="2:4" x14ac:dyDescent="0.25">
      <c r="B17" s="14" t="s">
        <v>52</v>
      </c>
      <c r="C17" s="15">
        <f>C14/C16</f>
        <v>9.0163934426229442E-2</v>
      </c>
      <c r="D17" s="16" t="s">
        <v>53</v>
      </c>
    </row>
    <row r="18" spans="2:4" x14ac:dyDescent="0.25">
      <c r="B18" s="3" t="s">
        <v>54</v>
      </c>
      <c r="C18" s="17">
        <f>C8/C13</f>
        <v>98.999999999999915</v>
      </c>
      <c r="D18" s="9" t="s">
        <v>55</v>
      </c>
    </row>
    <row r="19" spans="2:4" x14ac:dyDescent="0.25">
      <c r="B19" s="3" t="s">
        <v>56</v>
      </c>
      <c r="C19" s="18">
        <f>C17/C7</f>
        <v>90.163934426229446</v>
      </c>
      <c r="D19" s="9" t="s">
        <v>57</v>
      </c>
    </row>
    <row r="21" spans="2:4" x14ac:dyDescent="0.25">
      <c r="B21" s="38" t="s">
        <v>58</v>
      </c>
      <c r="C21" s="39"/>
      <c r="D21" s="39"/>
    </row>
    <row r="22" spans="2:4" x14ac:dyDescent="0.25">
      <c r="B22" s="3" t="s">
        <v>59</v>
      </c>
      <c r="C22" s="19" t="str">
        <f>IF(C17&gt;0.5,"DIKONFIRMASI","BELUM")</f>
        <v>BELUM</v>
      </c>
      <c r="D22" s="9" t="s">
        <v>60</v>
      </c>
    </row>
    <row r="24" spans="2:4" x14ac:dyDescent="0.25">
      <c r="B24" s="38" t="s">
        <v>61</v>
      </c>
      <c r="C24" s="39"/>
      <c r="D24" s="39"/>
    </row>
    <row r="25" spans="2:4" x14ac:dyDescent="0.25">
      <c r="B25" s="3" t="s">
        <v>62</v>
      </c>
      <c r="C25" s="20">
        <f>10000*C7</f>
        <v>10</v>
      </c>
      <c r="D25" s="9" t="s">
        <v>63</v>
      </c>
    </row>
    <row r="26" spans="2:4" x14ac:dyDescent="0.25">
      <c r="B26" s="3" t="s">
        <v>64</v>
      </c>
      <c r="C26" s="20">
        <f>10000*(1-C7)</f>
        <v>9990</v>
      </c>
      <c r="D26" s="9" t="s">
        <v>65</v>
      </c>
    </row>
    <row r="27" spans="2:4" x14ac:dyDescent="0.25">
      <c r="B27" s="3" t="s">
        <v>66</v>
      </c>
      <c r="C27" s="20">
        <f>10000*C7*C8</f>
        <v>9.9</v>
      </c>
      <c r="D27" s="9" t="s">
        <v>67</v>
      </c>
    </row>
    <row r="28" spans="2:4" x14ac:dyDescent="0.25">
      <c r="B28" s="3" t="s">
        <v>68</v>
      </c>
      <c r="C28" s="20">
        <f>10000*(1-C7)*(1-C9)</f>
        <v>99.900000000000091</v>
      </c>
      <c r="D28" s="9" t="s">
        <v>69</v>
      </c>
    </row>
    <row r="29" spans="2:4" x14ac:dyDescent="0.25">
      <c r="B29" s="3" t="s">
        <v>70</v>
      </c>
      <c r="C29" s="21">
        <f>C27+C28</f>
        <v>109.8000000000001</v>
      </c>
      <c r="D29" s="9" t="s">
        <v>51</v>
      </c>
    </row>
    <row r="30" spans="2:4" x14ac:dyDescent="0.25">
      <c r="B30" s="3" t="s">
        <v>71</v>
      </c>
      <c r="C30" s="15">
        <f>C27/C29</f>
        <v>9.0163934426229428E-2</v>
      </c>
      <c r="D30" s="9" t="s">
        <v>72</v>
      </c>
    </row>
  </sheetData>
  <mergeCells count="6">
    <mergeCell ref="B2:D2"/>
    <mergeCell ref="B11:D11"/>
    <mergeCell ref="B3:D3"/>
    <mergeCell ref="B21:D21"/>
    <mergeCell ref="B6:D6"/>
    <mergeCell ref="B24:D2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1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42" customWidth="1"/>
    <col min="3" max="3" width="16" customWidth="1"/>
    <col min="4" max="4" width="56" customWidth="1"/>
  </cols>
  <sheetData>
    <row r="2" spans="2:4" ht="26.1" customHeight="1" x14ac:dyDescent="0.25">
      <c r="B2" s="35" t="s">
        <v>73</v>
      </c>
      <c r="C2" s="34"/>
      <c r="D2" s="34"/>
    </row>
    <row r="3" spans="2:4" ht="30" customHeight="1" x14ac:dyDescent="0.25">
      <c r="B3" s="37" t="s">
        <v>74</v>
      </c>
      <c r="C3" s="34"/>
      <c r="D3" s="34"/>
    </row>
    <row r="5" spans="2:4" x14ac:dyDescent="0.25">
      <c r="B5" s="6" t="s">
        <v>32</v>
      </c>
      <c r="C5" s="6" t="s">
        <v>33</v>
      </c>
      <c r="D5" s="6" t="s">
        <v>34</v>
      </c>
    </row>
    <row r="6" spans="2:4" x14ac:dyDescent="0.25">
      <c r="B6" s="38" t="s">
        <v>35</v>
      </c>
      <c r="C6" s="39"/>
      <c r="D6" s="39"/>
    </row>
    <row r="7" spans="2:4" x14ac:dyDescent="0.25">
      <c r="B7" s="3" t="s">
        <v>75</v>
      </c>
      <c r="C7" s="10">
        <v>0.3</v>
      </c>
      <c r="D7" s="9" t="s">
        <v>76</v>
      </c>
    </row>
    <row r="8" spans="2:4" x14ac:dyDescent="0.25">
      <c r="B8" s="3" t="s">
        <v>77</v>
      </c>
      <c r="C8" s="10">
        <v>0.6</v>
      </c>
      <c r="D8" s="9" t="s">
        <v>78</v>
      </c>
    </row>
    <row r="9" spans="2:4" x14ac:dyDescent="0.25">
      <c r="B9" s="3" t="s">
        <v>79</v>
      </c>
      <c r="C9" s="10">
        <v>0.02</v>
      </c>
      <c r="D9" s="9" t="s">
        <v>80</v>
      </c>
    </row>
    <row r="11" spans="2:4" x14ac:dyDescent="0.25">
      <c r="B11" s="38" t="s">
        <v>42</v>
      </c>
      <c r="C11" s="39"/>
      <c r="D11" s="39"/>
    </row>
    <row r="12" spans="2:4" x14ac:dyDescent="0.25">
      <c r="B12" s="3" t="s">
        <v>43</v>
      </c>
      <c r="C12" s="11">
        <f>1-C7</f>
        <v>0.7</v>
      </c>
      <c r="D12" s="9" t="s">
        <v>44</v>
      </c>
    </row>
    <row r="13" spans="2:4" x14ac:dyDescent="0.25">
      <c r="B13" s="12" t="s">
        <v>47</v>
      </c>
      <c r="C13" s="13">
        <f>C8*C7</f>
        <v>0.18</v>
      </c>
      <c r="D13" s="9" t="s">
        <v>48</v>
      </c>
    </row>
    <row r="14" spans="2:4" x14ac:dyDescent="0.25">
      <c r="B14" s="3" t="s">
        <v>49</v>
      </c>
      <c r="C14" s="11">
        <f>C9*C12</f>
        <v>1.3999999999999999E-2</v>
      </c>
      <c r="D14" s="9" t="s">
        <v>81</v>
      </c>
    </row>
    <row r="15" spans="2:4" x14ac:dyDescent="0.25">
      <c r="B15" s="14" t="s">
        <v>50</v>
      </c>
      <c r="C15" s="15">
        <f>C13+C14</f>
        <v>0.19400000000000001</v>
      </c>
      <c r="D15" s="16" t="s">
        <v>51</v>
      </c>
    </row>
    <row r="16" spans="2:4" x14ac:dyDescent="0.25">
      <c r="B16" s="14" t="s">
        <v>82</v>
      </c>
      <c r="C16" s="15">
        <f>C13/C15</f>
        <v>0.92783505154639168</v>
      </c>
      <c r="D16" s="16" t="s">
        <v>53</v>
      </c>
    </row>
    <row r="17" spans="2:4" x14ac:dyDescent="0.25">
      <c r="B17" s="3" t="s">
        <v>54</v>
      </c>
      <c r="C17" s="17">
        <f>C8/C9</f>
        <v>30</v>
      </c>
      <c r="D17" s="9" t="s">
        <v>55</v>
      </c>
    </row>
    <row r="18" spans="2:4" x14ac:dyDescent="0.25">
      <c r="B18" s="3" t="s">
        <v>56</v>
      </c>
      <c r="C18" s="18">
        <f>C16/C7</f>
        <v>3.0927835051546388</v>
      </c>
      <c r="D18" s="9" t="s">
        <v>57</v>
      </c>
    </row>
    <row r="20" spans="2:4" x14ac:dyDescent="0.25">
      <c r="B20" s="38" t="s">
        <v>58</v>
      </c>
      <c r="C20" s="39"/>
      <c r="D20" s="39"/>
    </row>
    <row r="21" spans="2:4" x14ac:dyDescent="0.25">
      <c r="B21" s="3" t="s">
        <v>83</v>
      </c>
      <c r="C21" s="19" t="str">
        <f>IF(C16&gt;0.5,"DIKONFIRMASI","BELUM")</f>
        <v>DIKONFIRMASI</v>
      </c>
      <c r="D21" s="9" t="s">
        <v>60</v>
      </c>
    </row>
  </sheetData>
  <mergeCells count="5">
    <mergeCell ref="B11:D11"/>
    <mergeCell ref="B3:D3"/>
    <mergeCell ref="B6:D6"/>
    <mergeCell ref="B2:D2"/>
    <mergeCell ref="B20:D2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21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42" customWidth="1"/>
    <col min="3" max="3" width="16" customWidth="1"/>
    <col min="4" max="4" width="56" customWidth="1"/>
  </cols>
  <sheetData>
    <row r="2" spans="2:4" ht="26.1" customHeight="1" x14ac:dyDescent="0.25">
      <c r="B2" s="35" t="s">
        <v>84</v>
      </c>
      <c r="C2" s="34"/>
      <c r="D2" s="34"/>
    </row>
    <row r="3" spans="2:4" ht="30" customHeight="1" x14ac:dyDescent="0.25">
      <c r="B3" s="37" t="s">
        <v>85</v>
      </c>
      <c r="C3" s="34"/>
      <c r="D3" s="34"/>
    </row>
    <row r="5" spans="2:4" x14ac:dyDescent="0.25">
      <c r="B5" s="6" t="s">
        <v>32</v>
      </c>
      <c r="C5" s="6" t="s">
        <v>33</v>
      </c>
      <c r="D5" s="6" t="s">
        <v>34</v>
      </c>
    </row>
    <row r="6" spans="2:4" x14ac:dyDescent="0.25">
      <c r="B6" s="38" t="s">
        <v>35</v>
      </c>
      <c r="C6" s="39"/>
      <c r="D6" s="39"/>
    </row>
    <row r="7" spans="2:4" x14ac:dyDescent="0.25">
      <c r="B7" s="3" t="s">
        <v>86</v>
      </c>
      <c r="C7" s="10">
        <v>0.05</v>
      </c>
      <c r="D7" s="9" t="s">
        <v>87</v>
      </c>
    </row>
    <row r="8" spans="2:4" x14ac:dyDescent="0.25">
      <c r="B8" s="3" t="s">
        <v>88</v>
      </c>
      <c r="C8" s="10">
        <v>0.7</v>
      </c>
      <c r="D8" s="9" t="s">
        <v>89</v>
      </c>
    </row>
    <row r="9" spans="2:4" x14ac:dyDescent="0.25">
      <c r="B9" s="3" t="s">
        <v>90</v>
      </c>
      <c r="C9" s="10">
        <v>0.1</v>
      </c>
      <c r="D9" s="9" t="s">
        <v>91</v>
      </c>
    </row>
    <row r="11" spans="2:4" x14ac:dyDescent="0.25">
      <c r="B11" s="38" t="s">
        <v>42</v>
      </c>
      <c r="C11" s="39"/>
      <c r="D11" s="39"/>
    </row>
    <row r="12" spans="2:4" x14ac:dyDescent="0.25">
      <c r="B12" s="3" t="s">
        <v>92</v>
      </c>
      <c r="C12" s="11">
        <f>1-C7</f>
        <v>0.95</v>
      </c>
      <c r="D12" s="9" t="s">
        <v>44</v>
      </c>
    </row>
    <row r="13" spans="2:4" x14ac:dyDescent="0.25">
      <c r="B13" s="12" t="s">
        <v>47</v>
      </c>
      <c r="C13" s="13">
        <f>C8*C7</f>
        <v>3.4999999999999996E-2</v>
      </c>
      <c r="D13" s="9" t="s">
        <v>48</v>
      </c>
    </row>
    <row r="14" spans="2:4" x14ac:dyDescent="0.25">
      <c r="B14" s="3" t="s">
        <v>49</v>
      </c>
      <c r="C14" s="11">
        <f>C9*C12</f>
        <v>9.5000000000000001E-2</v>
      </c>
      <c r="D14" s="9" t="s">
        <v>81</v>
      </c>
    </row>
    <row r="15" spans="2:4" x14ac:dyDescent="0.25">
      <c r="B15" s="14" t="s">
        <v>50</v>
      </c>
      <c r="C15" s="15">
        <f>C13+C14</f>
        <v>0.13</v>
      </c>
      <c r="D15" s="16" t="s">
        <v>51</v>
      </c>
    </row>
    <row r="16" spans="2:4" x14ac:dyDescent="0.25">
      <c r="B16" s="14" t="s">
        <v>93</v>
      </c>
      <c r="C16" s="15">
        <f>C13/C15</f>
        <v>0.26923076923076922</v>
      </c>
      <c r="D16" s="16" t="s">
        <v>53</v>
      </c>
    </row>
    <row r="17" spans="2:4" x14ac:dyDescent="0.25">
      <c r="B17" s="3" t="s">
        <v>54</v>
      </c>
      <c r="C17" s="17">
        <f>C8/C9</f>
        <v>6.9999999999999991</v>
      </c>
      <c r="D17" s="9" t="s">
        <v>55</v>
      </c>
    </row>
    <row r="18" spans="2:4" x14ac:dyDescent="0.25">
      <c r="B18" s="3" t="s">
        <v>56</v>
      </c>
      <c r="C18" s="18">
        <f>C16/C7</f>
        <v>5.3846153846153841</v>
      </c>
      <c r="D18" s="9" t="s">
        <v>57</v>
      </c>
    </row>
    <row r="20" spans="2:4" x14ac:dyDescent="0.25">
      <c r="B20" s="38" t="s">
        <v>58</v>
      </c>
      <c r="C20" s="39"/>
      <c r="D20" s="39"/>
    </row>
    <row r="21" spans="2:4" x14ac:dyDescent="0.25">
      <c r="B21" s="3" t="s">
        <v>94</v>
      </c>
      <c r="C21" s="19" t="str">
        <f>IF(C16&gt;0.5,"DIKONFIRMASI","BELUM")</f>
        <v>BELUM</v>
      </c>
      <c r="D21" s="9" t="s">
        <v>60</v>
      </c>
    </row>
  </sheetData>
  <mergeCells count="5">
    <mergeCell ref="B11:D11"/>
    <mergeCell ref="B3:D3"/>
    <mergeCell ref="B6:D6"/>
    <mergeCell ref="B2:D2"/>
    <mergeCell ref="B20:D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23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30" customWidth="1"/>
    <col min="3" max="5" width="14" customWidth="1"/>
    <col min="6" max="6" width="16" customWidth="1"/>
    <col min="7" max="7" width="38" customWidth="1"/>
  </cols>
  <sheetData>
    <row r="2" spans="2:7" ht="26.1" customHeight="1" x14ac:dyDescent="0.25">
      <c r="B2" s="35" t="s">
        <v>95</v>
      </c>
      <c r="C2" s="34"/>
      <c r="D2" s="34"/>
      <c r="E2" s="34"/>
      <c r="F2" s="34"/>
      <c r="G2" s="34"/>
    </row>
    <row r="3" spans="2:7" ht="27.95" customHeight="1" x14ac:dyDescent="0.25">
      <c r="B3" s="37" t="s">
        <v>96</v>
      </c>
      <c r="C3" s="34"/>
      <c r="D3" s="34"/>
      <c r="E3" s="34"/>
      <c r="F3" s="34"/>
      <c r="G3" s="34"/>
    </row>
    <row r="5" spans="2:7" x14ac:dyDescent="0.25">
      <c r="B5" s="6" t="s">
        <v>97</v>
      </c>
      <c r="C5" s="6" t="s">
        <v>33</v>
      </c>
      <c r="D5" s="43" t="s">
        <v>98</v>
      </c>
      <c r="E5" s="34"/>
      <c r="F5" s="34"/>
      <c r="G5" s="34"/>
    </row>
    <row r="6" spans="2:7" x14ac:dyDescent="0.25">
      <c r="B6" s="3" t="s">
        <v>99</v>
      </c>
      <c r="C6" s="22">
        <v>10000</v>
      </c>
      <c r="D6" s="41" t="s">
        <v>100</v>
      </c>
      <c r="E6" s="34"/>
      <c r="F6" s="34"/>
      <c r="G6" s="34"/>
    </row>
    <row r="7" spans="2:7" x14ac:dyDescent="0.25">
      <c r="B7" s="3" t="s">
        <v>101</v>
      </c>
      <c r="C7" s="8">
        <v>1E-3</v>
      </c>
      <c r="D7" s="41" t="s">
        <v>102</v>
      </c>
      <c r="E7" s="34"/>
      <c r="F7" s="34"/>
      <c r="G7" s="34"/>
    </row>
    <row r="8" spans="2:7" x14ac:dyDescent="0.25">
      <c r="B8" s="3" t="s">
        <v>103</v>
      </c>
      <c r="C8" s="10">
        <v>0.99</v>
      </c>
      <c r="D8" s="41" t="s">
        <v>39</v>
      </c>
      <c r="E8" s="34"/>
      <c r="F8" s="34"/>
      <c r="G8" s="34"/>
    </row>
    <row r="9" spans="2:7" x14ac:dyDescent="0.25">
      <c r="B9" s="3" t="s">
        <v>104</v>
      </c>
      <c r="C9" s="10">
        <v>0.99</v>
      </c>
      <c r="D9" s="41" t="s">
        <v>41</v>
      </c>
      <c r="E9" s="34"/>
      <c r="F9" s="34"/>
      <c r="G9" s="34"/>
    </row>
    <row r="11" spans="2:7" x14ac:dyDescent="0.25">
      <c r="B11" s="38" t="s">
        <v>105</v>
      </c>
      <c r="C11" s="39"/>
      <c r="D11" s="39"/>
      <c r="E11" s="39"/>
      <c r="F11" s="39"/>
      <c r="G11" s="39"/>
    </row>
    <row r="12" spans="2:7" ht="30" x14ac:dyDescent="0.25">
      <c r="B12" s="6" t="s">
        <v>106</v>
      </c>
      <c r="C12" s="6" t="s">
        <v>107</v>
      </c>
      <c r="D12" s="6" t="s">
        <v>108</v>
      </c>
      <c r="E12" s="6" t="s">
        <v>109</v>
      </c>
      <c r="F12" s="6" t="s">
        <v>110</v>
      </c>
      <c r="G12" s="6" t="s">
        <v>111</v>
      </c>
    </row>
    <row r="13" spans="2:7" x14ac:dyDescent="0.25">
      <c r="B13" s="3" t="s">
        <v>62</v>
      </c>
      <c r="C13" s="20">
        <f>C6*C7</f>
        <v>10</v>
      </c>
      <c r="D13" s="3" t="s">
        <v>112</v>
      </c>
      <c r="E13" s="11">
        <f>C8</f>
        <v>0.99</v>
      </c>
      <c r="F13" s="23">
        <f>C7*C8</f>
        <v>9.8999999999999999E-4</v>
      </c>
      <c r="G13" s="20">
        <f>C6*F13</f>
        <v>9.9</v>
      </c>
    </row>
    <row r="14" spans="2:7" x14ac:dyDescent="0.25">
      <c r="B14" s="3" t="s">
        <v>62</v>
      </c>
      <c r="C14" s="20">
        <f>C6*C7</f>
        <v>10</v>
      </c>
      <c r="D14" s="3" t="s">
        <v>113</v>
      </c>
      <c r="E14" s="11">
        <f>1-C8</f>
        <v>1.0000000000000009E-2</v>
      </c>
      <c r="F14" s="23">
        <f>C7*(1-C8)</f>
        <v>1.0000000000000009E-5</v>
      </c>
      <c r="G14" s="20">
        <f>C6*F14</f>
        <v>0.10000000000000009</v>
      </c>
    </row>
    <row r="15" spans="2:7" x14ac:dyDescent="0.25">
      <c r="B15" s="3" t="s">
        <v>64</v>
      </c>
      <c r="C15" s="20">
        <f>C6*(1-C7)</f>
        <v>9990</v>
      </c>
      <c r="D15" s="3" t="s">
        <v>112</v>
      </c>
      <c r="E15" s="11">
        <f>1-C9</f>
        <v>1.0000000000000009E-2</v>
      </c>
      <c r="F15" s="23">
        <f>(1-C7)*(1-C9)</f>
        <v>9.9900000000000093E-3</v>
      </c>
      <c r="G15" s="20">
        <f>C6*F15</f>
        <v>99.900000000000091</v>
      </c>
    </row>
    <row r="16" spans="2:7" x14ac:dyDescent="0.25">
      <c r="B16" s="3" t="s">
        <v>64</v>
      </c>
      <c r="C16" s="20">
        <f>C6*(1-C7)</f>
        <v>9990</v>
      </c>
      <c r="D16" s="3" t="s">
        <v>113</v>
      </c>
      <c r="E16" s="11">
        <f>C9</f>
        <v>0.99</v>
      </c>
      <c r="F16" s="23">
        <f>(1-C7)*C9</f>
        <v>0.98900999999999994</v>
      </c>
      <c r="G16" s="20">
        <f>C6*F16</f>
        <v>9890.0999999999985</v>
      </c>
    </row>
    <row r="17" spans="2:7" x14ac:dyDescent="0.25">
      <c r="B17" s="14" t="s">
        <v>114</v>
      </c>
      <c r="C17" s="24">
        <f>SUM(G13:G16)</f>
        <v>9999.9999999999982</v>
      </c>
      <c r="D17" s="44" t="str">
        <f>IF(ABS(C17-C6)&lt;0.5,"✓ COCOK","✗ SELISIH")</f>
        <v>✓ COCOK</v>
      </c>
      <c r="E17" s="45"/>
      <c r="F17" s="25">
        <f>SUM(F13:F16)</f>
        <v>1</v>
      </c>
      <c r="G17" s="24">
        <f>SUM(G13:G16)</f>
        <v>9999.9999999999982</v>
      </c>
    </row>
    <row r="19" spans="2:7" x14ac:dyDescent="0.25">
      <c r="B19" s="38" t="s">
        <v>115</v>
      </c>
      <c r="C19" s="39"/>
      <c r="D19" s="39"/>
      <c r="E19" s="39"/>
      <c r="F19" s="39"/>
      <c r="G19" s="39"/>
    </row>
    <row r="20" spans="2:7" x14ac:dyDescent="0.25">
      <c r="B20" s="3" t="s">
        <v>116</v>
      </c>
      <c r="C20" s="23">
        <f>F13</f>
        <v>9.8999999999999999E-4</v>
      </c>
      <c r="D20" s="41" t="s">
        <v>117</v>
      </c>
      <c r="E20" s="34"/>
      <c r="F20" s="34"/>
      <c r="G20" s="34"/>
    </row>
    <row r="21" spans="2:7" x14ac:dyDescent="0.25">
      <c r="B21" s="3" t="s">
        <v>118</v>
      </c>
      <c r="C21" s="23">
        <f>F13+F15</f>
        <v>1.0980000000000009E-2</v>
      </c>
      <c r="D21" s="41" t="s">
        <v>119</v>
      </c>
      <c r="E21" s="34"/>
      <c r="F21" s="34"/>
      <c r="G21" s="34"/>
    </row>
    <row r="22" spans="2:7" ht="21" x14ac:dyDescent="0.25">
      <c r="B22" s="14" t="s">
        <v>120</v>
      </c>
      <c r="C22" s="26">
        <f>C20/C21</f>
        <v>9.0163934426229442E-2</v>
      </c>
      <c r="D22" s="40" t="s">
        <v>53</v>
      </c>
      <c r="E22" s="34"/>
      <c r="F22" s="34"/>
      <c r="G22" s="34"/>
    </row>
    <row r="23" spans="2:7" ht="30" customHeight="1" x14ac:dyDescent="0.25">
      <c r="B23" s="3" t="s">
        <v>121</v>
      </c>
      <c r="C23" s="42" t="str">
        <f>IF(C22&lt;0.1,"Jebakan base rate: posterior &lt;10% walau tes sangat akurat.",IF(C22&lt;0.5,"Posterior moderat: bukti menggeser prior tetapi belum cukup.",IF(C22&lt;0.9,"Posterior tinggi: bukti cukup meyakinkan.","Posterior sangat tinggi: hipotesis didukung kuat.")))</f>
        <v>Jebakan base rate: posterior &lt;10% walau tes sangat akurat.</v>
      </c>
      <c r="D23" s="34"/>
      <c r="E23" s="34"/>
      <c r="F23" s="34"/>
      <c r="G23" s="34"/>
    </row>
  </sheetData>
  <mergeCells count="14">
    <mergeCell ref="C23:G23"/>
    <mergeCell ref="D5:G5"/>
    <mergeCell ref="D17:E17"/>
    <mergeCell ref="B11:G11"/>
    <mergeCell ref="B3:G3"/>
    <mergeCell ref="B2:G2"/>
    <mergeCell ref="B19:G19"/>
    <mergeCell ref="D22:G22"/>
    <mergeCell ref="D9:G9"/>
    <mergeCell ref="D8:G8"/>
    <mergeCell ref="D6:G6"/>
    <mergeCell ref="D20:G20"/>
    <mergeCell ref="D7:G7"/>
    <mergeCell ref="D21:G2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20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14" customWidth="1"/>
    <col min="3" max="6" width="18" customWidth="1"/>
    <col min="7" max="7" width="16" customWidth="1"/>
    <col min="8" max="8" width="38" customWidth="1"/>
  </cols>
  <sheetData>
    <row r="2" spans="2:9" ht="26.1" customHeight="1" x14ac:dyDescent="0.25">
      <c r="B2" s="35" t="s">
        <v>122</v>
      </c>
      <c r="C2" s="34"/>
      <c r="D2" s="34"/>
      <c r="E2" s="34"/>
      <c r="F2" s="34"/>
      <c r="G2" s="34"/>
      <c r="H2" s="34"/>
    </row>
    <row r="3" spans="2:9" ht="27.95" customHeight="1" x14ac:dyDescent="0.25">
      <c r="B3" s="37" t="s">
        <v>123</v>
      </c>
      <c r="C3" s="34"/>
      <c r="D3" s="34"/>
      <c r="E3" s="34"/>
      <c r="F3" s="34"/>
      <c r="G3" s="34"/>
      <c r="H3" s="34"/>
    </row>
    <row r="5" spans="2:9" ht="39.950000000000003" customHeight="1" x14ac:dyDescent="0.25">
      <c r="B5" s="6" t="s">
        <v>124</v>
      </c>
      <c r="C5" s="6" t="s">
        <v>125</v>
      </c>
      <c r="D5" s="6" t="s">
        <v>126</v>
      </c>
      <c r="E5" s="6" t="s">
        <v>127</v>
      </c>
      <c r="F5" s="6" t="s">
        <v>128</v>
      </c>
      <c r="G5" s="6" t="s">
        <v>129</v>
      </c>
      <c r="H5" s="6" t="s">
        <v>130</v>
      </c>
    </row>
    <row r="6" spans="2:9" x14ac:dyDescent="0.25">
      <c r="B6" s="3" t="s">
        <v>131</v>
      </c>
      <c r="C6" s="8">
        <v>1E-3</v>
      </c>
      <c r="D6" s="41" t="s">
        <v>132</v>
      </c>
      <c r="E6" s="34"/>
      <c r="F6" s="34"/>
      <c r="G6" s="34"/>
      <c r="H6" s="34"/>
    </row>
    <row r="7" spans="2:9" x14ac:dyDescent="0.25">
      <c r="B7" s="12" t="s">
        <v>133</v>
      </c>
      <c r="C7" s="23">
        <f>C6</f>
        <v>1E-3</v>
      </c>
      <c r="D7" s="10">
        <v>0.99</v>
      </c>
      <c r="E7" s="10">
        <v>0.01</v>
      </c>
      <c r="F7" s="23">
        <f>C7*D7</f>
        <v>9.8999999999999999E-4</v>
      </c>
      <c r="G7" s="23">
        <f>F7+E7*(1-C7)</f>
        <v>1.098E-2</v>
      </c>
      <c r="H7" s="15">
        <f>F7/G7</f>
        <v>9.0163934426229511E-2</v>
      </c>
      <c r="I7" s="7"/>
    </row>
    <row r="8" spans="2:9" x14ac:dyDescent="0.25">
      <c r="B8" s="12" t="s">
        <v>134</v>
      </c>
      <c r="C8" s="23">
        <f>H7</f>
        <v>9.0163934426229511E-2</v>
      </c>
      <c r="D8" s="10">
        <v>0.95</v>
      </c>
      <c r="E8" s="10">
        <v>0.05</v>
      </c>
      <c r="F8" s="23">
        <f>C8*D8</f>
        <v>8.5655737704918036E-2</v>
      </c>
      <c r="G8" s="23">
        <f>F8+E8*(1-C8)</f>
        <v>0.13114754098360656</v>
      </c>
      <c r="H8" s="15">
        <f>F8/G8</f>
        <v>0.65312499999999996</v>
      </c>
      <c r="I8" s="7"/>
    </row>
    <row r="9" spans="2:9" x14ac:dyDescent="0.25">
      <c r="B9" s="12" t="s">
        <v>135</v>
      </c>
      <c r="C9" s="23">
        <f>H8</f>
        <v>0.65312499999999996</v>
      </c>
      <c r="D9" s="10">
        <v>0.9</v>
      </c>
      <c r="E9" s="10">
        <v>0.1</v>
      </c>
      <c r="F9" s="23">
        <f>C9*D9</f>
        <v>0.58781249999999996</v>
      </c>
      <c r="G9" s="23">
        <f>F9+E9*(1-C9)</f>
        <v>0.62249999999999994</v>
      </c>
      <c r="H9" s="15">
        <f>F9/G9</f>
        <v>0.94427710843373491</v>
      </c>
      <c r="I9" s="7"/>
    </row>
    <row r="11" spans="2:9" x14ac:dyDescent="0.25">
      <c r="B11" s="38" t="s">
        <v>136</v>
      </c>
      <c r="C11" s="39"/>
      <c r="D11" s="39"/>
      <c r="E11" s="39"/>
      <c r="F11" s="39"/>
      <c r="G11" s="39"/>
      <c r="H11" s="39"/>
    </row>
    <row r="12" spans="2:9" ht="30" x14ac:dyDescent="0.25">
      <c r="B12" s="3" t="s">
        <v>137</v>
      </c>
      <c r="C12" s="23">
        <f>C6</f>
        <v>1E-3</v>
      </c>
      <c r="D12" s="41" t="s">
        <v>138</v>
      </c>
      <c r="E12" s="34"/>
      <c r="F12" s="34"/>
      <c r="G12" s="34"/>
      <c r="H12" s="34"/>
    </row>
    <row r="13" spans="2:9" x14ac:dyDescent="0.25">
      <c r="B13" s="3" t="s">
        <v>139</v>
      </c>
      <c r="C13" s="11">
        <f>H7</f>
        <v>9.0163934426229511E-2</v>
      </c>
      <c r="D13" s="41" t="s">
        <v>140</v>
      </c>
      <c r="E13" s="34"/>
      <c r="F13" s="34"/>
      <c r="G13" s="34"/>
      <c r="H13" s="34"/>
    </row>
    <row r="14" spans="2:9" x14ac:dyDescent="0.25">
      <c r="B14" s="3" t="s">
        <v>141</v>
      </c>
      <c r="C14" s="11">
        <f>H8</f>
        <v>0.65312499999999996</v>
      </c>
      <c r="D14" s="41" t="s">
        <v>142</v>
      </c>
      <c r="E14" s="34"/>
      <c r="F14" s="34"/>
      <c r="G14" s="34"/>
      <c r="H14" s="34"/>
    </row>
    <row r="15" spans="2:9" ht="21" x14ac:dyDescent="0.25">
      <c r="B15" s="14" t="s">
        <v>143</v>
      </c>
      <c r="C15" s="26">
        <f>H9</f>
        <v>0.94427710843373491</v>
      </c>
      <c r="D15" s="40" t="s">
        <v>144</v>
      </c>
      <c r="E15" s="34"/>
      <c r="F15" s="34"/>
      <c r="G15" s="34"/>
      <c r="H15" s="34"/>
    </row>
    <row r="17" spans="2:8" x14ac:dyDescent="0.25">
      <c r="B17" s="4" t="s">
        <v>145</v>
      </c>
    </row>
    <row r="18" spans="2:8" x14ac:dyDescent="0.25">
      <c r="B18" s="33" t="s">
        <v>146</v>
      </c>
      <c r="C18" s="34"/>
      <c r="D18" s="34"/>
      <c r="E18" s="34"/>
      <c r="F18" s="34"/>
      <c r="G18" s="34"/>
      <c r="H18" s="34"/>
    </row>
    <row r="19" spans="2:8" x14ac:dyDescent="0.25">
      <c r="B19" s="33" t="s">
        <v>147</v>
      </c>
      <c r="C19" s="34"/>
      <c r="D19" s="34"/>
      <c r="E19" s="34"/>
      <c r="F19" s="34"/>
      <c r="G19" s="34"/>
      <c r="H19" s="34"/>
    </row>
    <row r="20" spans="2:8" x14ac:dyDescent="0.25">
      <c r="B20" s="33" t="s">
        <v>148</v>
      </c>
      <c r="C20" s="34"/>
      <c r="D20" s="34"/>
      <c r="E20" s="34"/>
      <c r="F20" s="34"/>
      <c r="G20" s="34"/>
      <c r="H20" s="34"/>
    </row>
  </sheetData>
  <mergeCells count="11">
    <mergeCell ref="B20:H20"/>
    <mergeCell ref="B2:H2"/>
    <mergeCell ref="D14:H14"/>
    <mergeCell ref="B11:H11"/>
    <mergeCell ref="B3:H3"/>
    <mergeCell ref="B19:H19"/>
    <mergeCell ref="D12:H12"/>
    <mergeCell ref="D6:H6"/>
    <mergeCell ref="D15:H15"/>
    <mergeCell ref="B18:H18"/>
    <mergeCell ref="D13:H1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D18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38" customWidth="1"/>
    <col min="3" max="3" width="16" customWidth="1"/>
    <col min="4" max="4" width="60" customWidth="1"/>
  </cols>
  <sheetData>
    <row r="2" spans="2:4" ht="26.1" customHeight="1" x14ac:dyDescent="0.25">
      <c r="B2" s="35" t="s">
        <v>149</v>
      </c>
      <c r="C2" s="34"/>
      <c r="D2" s="34"/>
    </row>
    <row r="3" spans="2:4" ht="27.95" customHeight="1" x14ac:dyDescent="0.25">
      <c r="B3" s="37" t="s">
        <v>150</v>
      </c>
      <c r="C3" s="34"/>
      <c r="D3" s="34"/>
    </row>
    <row r="5" spans="2:4" x14ac:dyDescent="0.25">
      <c r="B5" s="6" t="s">
        <v>32</v>
      </c>
      <c r="C5" s="6" t="s">
        <v>33</v>
      </c>
      <c r="D5" s="6" t="s">
        <v>34</v>
      </c>
    </row>
    <row r="6" spans="2:4" x14ac:dyDescent="0.25">
      <c r="B6" s="3" t="s">
        <v>151</v>
      </c>
      <c r="C6" s="8">
        <v>1E-3</v>
      </c>
      <c r="D6" s="9" t="s">
        <v>152</v>
      </c>
    </row>
    <row r="7" spans="2:4" ht="25.5" x14ac:dyDescent="0.25">
      <c r="B7" s="3" t="s">
        <v>153</v>
      </c>
      <c r="C7" s="27">
        <v>99</v>
      </c>
      <c r="D7" s="9" t="s">
        <v>154</v>
      </c>
    </row>
    <row r="8" spans="2:4" x14ac:dyDescent="0.25">
      <c r="B8" s="3" t="s">
        <v>155</v>
      </c>
      <c r="C8" s="27">
        <v>8</v>
      </c>
      <c r="D8" s="9" t="s">
        <v>156</v>
      </c>
    </row>
    <row r="9" spans="2:4" x14ac:dyDescent="0.25">
      <c r="B9" s="3" t="s">
        <v>157</v>
      </c>
      <c r="C9" s="27">
        <v>1</v>
      </c>
      <c r="D9" s="9" t="s">
        <v>158</v>
      </c>
    </row>
    <row r="11" spans="2:4" x14ac:dyDescent="0.25">
      <c r="B11" s="3" t="s">
        <v>159</v>
      </c>
      <c r="C11" s="28">
        <f>C6/(1-C6)</f>
        <v>1.001001001001001E-3</v>
      </c>
      <c r="D11" s="9" t="s">
        <v>160</v>
      </c>
    </row>
    <row r="12" spans="2:4" x14ac:dyDescent="0.25">
      <c r="B12" s="3" t="s">
        <v>161</v>
      </c>
      <c r="C12" s="29">
        <f>C7*C8*C9</f>
        <v>792</v>
      </c>
      <c r="D12" s="9" t="s">
        <v>162</v>
      </c>
    </row>
    <row r="13" spans="2:4" ht="30" x14ac:dyDescent="0.25">
      <c r="B13" s="14" t="s">
        <v>163</v>
      </c>
      <c r="C13" s="30">
        <f>C11*C12</f>
        <v>0.7927927927927928</v>
      </c>
      <c r="D13" s="16" t="s">
        <v>164</v>
      </c>
    </row>
    <row r="14" spans="2:4" ht="42" x14ac:dyDescent="0.25">
      <c r="B14" s="31" t="s">
        <v>165</v>
      </c>
      <c r="C14" s="26">
        <f>C13/(1+C13)</f>
        <v>0.44221105527638194</v>
      </c>
      <c r="D14" s="16" t="s">
        <v>166</v>
      </c>
    </row>
    <row r="16" spans="2:4" x14ac:dyDescent="0.25">
      <c r="B16" s="38" t="s">
        <v>167</v>
      </c>
      <c r="C16" s="39"/>
      <c r="D16" s="39"/>
    </row>
    <row r="17" spans="2:4" x14ac:dyDescent="0.25">
      <c r="B17" s="42" t="s">
        <v>168</v>
      </c>
      <c r="C17" s="46"/>
      <c r="D17" s="45"/>
    </row>
    <row r="18" spans="2:4" ht="27.95" customHeight="1" x14ac:dyDescent="0.25">
      <c r="B18" s="42" t="s">
        <v>169</v>
      </c>
      <c r="C18" s="46"/>
      <c r="D18" s="45"/>
    </row>
  </sheetData>
  <mergeCells count="5">
    <mergeCell ref="B3:D3"/>
    <mergeCell ref="B17:D17"/>
    <mergeCell ref="B18:D18"/>
    <mergeCell ref="B2:D2"/>
    <mergeCell ref="B16:D1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20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30" customWidth="1"/>
    <col min="3" max="4" width="42" customWidth="1"/>
  </cols>
  <sheetData>
    <row r="2" spans="2:4" ht="26.1" customHeight="1" x14ac:dyDescent="0.25">
      <c r="B2" s="35" t="s">
        <v>170</v>
      </c>
      <c r="C2" s="34"/>
      <c r="D2" s="34"/>
    </row>
    <row r="3" spans="2:4" ht="27.95" customHeight="1" x14ac:dyDescent="0.25">
      <c r="B3" s="37" t="s">
        <v>171</v>
      </c>
      <c r="C3" s="34"/>
      <c r="D3" s="34"/>
    </row>
    <row r="5" spans="2:4" x14ac:dyDescent="0.25">
      <c r="B5" s="6" t="s">
        <v>172</v>
      </c>
      <c r="C5" s="6" t="s">
        <v>173</v>
      </c>
      <c r="D5" s="6" t="s">
        <v>174</v>
      </c>
    </row>
    <row r="6" spans="2:4" ht="42" customHeight="1" x14ac:dyDescent="0.25">
      <c r="B6" s="32" t="s">
        <v>175</v>
      </c>
      <c r="C6" s="3" t="s">
        <v>176</v>
      </c>
      <c r="D6" s="3" t="s">
        <v>177</v>
      </c>
    </row>
    <row r="7" spans="2:4" ht="42" customHeight="1" x14ac:dyDescent="0.25">
      <c r="B7" s="32" t="s">
        <v>178</v>
      </c>
      <c r="C7" s="3" t="s">
        <v>179</v>
      </c>
      <c r="D7" s="3" t="s">
        <v>180</v>
      </c>
    </row>
    <row r="8" spans="2:4" ht="42" customHeight="1" x14ac:dyDescent="0.25">
      <c r="B8" s="32" t="s">
        <v>181</v>
      </c>
      <c r="C8" s="3" t="s">
        <v>182</v>
      </c>
      <c r="D8" s="3" t="s">
        <v>183</v>
      </c>
    </row>
    <row r="9" spans="2:4" ht="42" customHeight="1" x14ac:dyDescent="0.25">
      <c r="B9" s="32" t="s">
        <v>184</v>
      </c>
      <c r="C9" s="3" t="s">
        <v>185</v>
      </c>
      <c r="D9" s="3" t="s">
        <v>186</v>
      </c>
    </row>
    <row r="10" spans="2:4" ht="42" customHeight="1" x14ac:dyDescent="0.25">
      <c r="B10" s="32" t="s">
        <v>187</v>
      </c>
      <c r="C10" s="3" t="s">
        <v>188</v>
      </c>
      <c r="D10" s="3" t="s">
        <v>189</v>
      </c>
    </row>
    <row r="11" spans="2:4" ht="42" customHeight="1" x14ac:dyDescent="0.25">
      <c r="B11" s="32" t="s">
        <v>190</v>
      </c>
      <c r="C11" s="3" t="s">
        <v>191</v>
      </c>
      <c r="D11" s="3" t="s">
        <v>192</v>
      </c>
    </row>
    <row r="12" spans="2:4" ht="42" customHeight="1" x14ac:dyDescent="0.25">
      <c r="B12" s="32" t="s">
        <v>193</v>
      </c>
      <c r="C12" s="3" t="s">
        <v>194</v>
      </c>
      <c r="D12" s="3" t="s">
        <v>195</v>
      </c>
    </row>
    <row r="13" spans="2:4" ht="42" customHeight="1" x14ac:dyDescent="0.25">
      <c r="B13" s="32" t="s">
        <v>196</v>
      </c>
      <c r="C13" s="3" t="s">
        <v>197</v>
      </c>
      <c r="D13" s="3" t="s">
        <v>198</v>
      </c>
    </row>
    <row r="14" spans="2:4" ht="42" customHeight="1" x14ac:dyDescent="0.25">
      <c r="B14" s="32" t="s">
        <v>199</v>
      </c>
      <c r="C14" s="3" t="s">
        <v>200</v>
      </c>
      <c r="D14" s="3" t="s">
        <v>201</v>
      </c>
    </row>
    <row r="16" spans="2:4" x14ac:dyDescent="0.25">
      <c r="B16" s="38" t="s">
        <v>202</v>
      </c>
      <c r="C16" s="39"/>
      <c r="D16" s="39"/>
    </row>
    <row r="17" spans="2:4" x14ac:dyDescent="0.25">
      <c r="B17" s="42" t="s">
        <v>203</v>
      </c>
      <c r="C17" s="46"/>
      <c r="D17" s="45"/>
    </row>
    <row r="18" spans="2:4" ht="27.95" customHeight="1" x14ac:dyDescent="0.25">
      <c r="B18" s="42" t="s">
        <v>204</v>
      </c>
      <c r="C18" s="46"/>
      <c r="D18" s="45"/>
    </row>
    <row r="19" spans="2:4" ht="27.95" customHeight="1" x14ac:dyDescent="0.25">
      <c r="B19" s="42" t="s">
        <v>205</v>
      </c>
      <c r="C19" s="46"/>
      <c r="D19" s="45"/>
    </row>
    <row r="20" spans="2:4" ht="36" customHeight="1" x14ac:dyDescent="0.25">
      <c r="B20" s="42" t="s">
        <v>206</v>
      </c>
      <c r="C20" s="46"/>
      <c r="D20" s="45"/>
    </row>
  </sheetData>
  <mergeCells count="7">
    <mergeCell ref="B20:D20"/>
    <mergeCell ref="B3:D3"/>
    <mergeCell ref="B19:D19"/>
    <mergeCell ref="B17:D17"/>
    <mergeCell ref="B18:D18"/>
    <mergeCell ref="B2:D2"/>
    <mergeCell ref="B16:D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PETUNJUK</vt:lpstr>
      <vt:lpstr>MEDIS</vt:lpstr>
      <vt:lpstr>SPAM</vt:lpstr>
      <vt:lpstr>KREDIT</vt:lpstr>
      <vt:lpstr>POHON_PELUANG</vt:lpstr>
      <vt:lpstr>UPDATE_BERTAHAP</vt:lpstr>
      <vt:lpstr>ODDS_FORM</vt:lpstr>
      <vt:lpstr>FREK_VS_BAYES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Nana Varian</cp:lastModifiedBy>
  <dcterms:created xsi:type="dcterms:W3CDTF">2026-07-18T15:55:34Z</dcterms:created>
  <dcterms:modified xsi:type="dcterms:W3CDTF">2026-07-18T15:55:39Z</dcterms:modified>
</cp:coreProperties>
</file>