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e00bf8c8dc2a59fb/Claude/Personal/atlas/05-Tech/stdsquare-hugo/static/excel/"/>
    </mc:Choice>
  </mc:AlternateContent>
  <xr:revisionPtr revIDLastSave="0" documentId="11_20B5F6F8D21497B48088EF3A3BF7490D7D409BEE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PETUNJUK" sheetId="1" r:id="rId1"/>
    <sheet name="INPUT_NERACA" sheetId="2" r:id="rId2"/>
    <sheet name="LABA_RUGI" sheetId="3" r:id="rId3"/>
    <sheet name="ARUS_KAS_INDIREK" sheetId="4" r:id="rId4"/>
    <sheet name="ARUS_KAS_LANGSUNG" sheetId="5" r:id="rId5"/>
    <sheet name="CEK_KONSISTENSI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D11" i="6"/>
  <c r="D7" i="6"/>
  <c r="D6" i="6"/>
  <c r="C24" i="5"/>
  <c r="C20" i="5"/>
  <c r="C18" i="5"/>
  <c r="C17" i="5"/>
  <c r="C10" i="5"/>
  <c r="C28" i="4"/>
  <c r="C24" i="4"/>
  <c r="C22" i="4"/>
  <c r="C21" i="4"/>
  <c r="C15" i="4"/>
  <c r="C9" i="4"/>
  <c r="C38" i="3"/>
  <c r="C30" i="3"/>
  <c r="C28" i="3"/>
  <c r="C26" i="3"/>
  <c r="C20" i="3"/>
  <c r="C8" i="3"/>
  <c r="C14" i="3" s="1"/>
  <c r="D23" i="2"/>
  <c r="C23" i="2"/>
  <c r="E22" i="2"/>
  <c r="E21" i="2"/>
  <c r="C19" i="5" s="1"/>
  <c r="C21" i="5" s="1"/>
  <c r="D19" i="2"/>
  <c r="C19" i="2"/>
  <c r="C24" i="2" s="1"/>
  <c r="D10" i="6" s="1"/>
  <c r="E18" i="2"/>
  <c r="C39" i="3" s="1"/>
  <c r="C40" i="3" s="1"/>
  <c r="D40" i="3" s="1"/>
  <c r="E17" i="2"/>
  <c r="E16" i="2"/>
  <c r="C14" i="4" s="1"/>
  <c r="D13" i="2"/>
  <c r="D14" i="2" s="1"/>
  <c r="C13" i="2"/>
  <c r="C14" i="2" s="1"/>
  <c r="C10" i="6" s="1"/>
  <c r="E12" i="2"/>
  <c r="C21" i="3" s="1"/>
  <c r="E11" i="2"/>
  <c r="C18" i="4" s="1"/>
  <c r="C19" i="4" s="1"/>
  <c r="C17" i="6" s="1"/>
  <c r="E10" i="2"/>
  <c r="C9" i="5" s="1"/>
  <c r="E9" i="2"/>
  <c r="C8" i="5" s="1"/>
  <c r="E8" i="2"/>
  <c r="C7" i="5" s="1"/>
  <c r="E7" i="2"/>
  <c r="E23" i="2" l="1"/>
  <c r="C14" i="5"/>
  <c r="C15" i="5" s="1"/>
  <c r="E19" i="2"/>
  <c r="C36" i="3"/>
  <c r="C22" i="3"/>
  <c r="D22" i="3" s="1"/>
  <c r="C16" i="3"/>
  <c r="C11" i="5" s="1"/>
  <c r="C17" i="3"/>
  <c r="C12" i="5"/>
  <c r="C9" i="6"/>
  <c r="E14" i="2"/>
  <c r="E10" i="6"/>
  <c r="F10" i="6" s="1"/>
  <c r="E13" i="2"/>
  <c r="D24" i="2"/>
  <c r="D12" i="6"/>
  <c r="E12" i="6" s="1"/>
  <c r="F12" i="6" s="1"/>
  <c r="C27" i="2"/>
  <c r="D27" i="2" s="1"/>
  <c r="C23" i="4"/>
  <c r="C25" i="4" s="1"/>
  <c r="C18" i="6" s="1"/>
  <c r="C11" i="4"/>
  <c r="C12" i="4"/>
  <c r="C13" i="4"/>
  <c r="D9" i="6" l="1"/>
  <c r="E24" i="2"/>
  <c r="E9" i="6"/>
  <c r="F9" i="6" s="1"/>
  <c r="C28" i="2"/>
  <c r="D28" i="2" s="1"/>
  <c r="C16" i="6"/>
  <c r="C23" i="5"/>
  <c r="C25" i="5" s="1"/>
  <c r="C7" i="6" s="1"/>
  <c r="E7" i="6" s="1"/>
  <c r="F7" i="6" s="1"/>
  <c r="D8" i="6"/>
  <c r="C7" i="4"/>
  <c r="C16" i="4" s="1"/>
  <c r="C11" i="6"/>
  <c r="E11" i="6" s="1"/>
  <c r="F11" i="6" s="1"/>
  <c r="C27" i="3"/>
  <c r="C29" i="3" s="1"/>
  <c r="C31" i="3" s="1"/>
  <c r="D31" i="3" s="1"/>
  <c r="C22" i="6" l="1"/>
  <c r="C8" i="6"/>
  <c r="E8" i="6" s="1"/>
  <c r="F8" i="6" s="1"/>
  <c r="C27" i="4"/>
  <c r="C15" i="6"/>
  <c r="C19" i="6" l="1"/>
  <c r="C29" i="4"/>
  <c r="C20" i="6" l="1"/>
  <c r="C6" i="6"/>
  <c r="E6" i="6" s="1"/>
  <c r="F6" i="6" s="1"/>
</calcChain>
</file>

<file path=xl/sharedStrings.xml><?xml version="1.0" encoding="utf-8"?>
<sst xmlns="http://schemas.openxmlformats.org/spreadsheetml/2006/main" count="236" uniqueCount="204">
  <si>
    <t>LAPORAN ARUS KAS — 3-STATEMENT MODEL TERHUBUNG</t>
  </si>
  <si>
    <t>PT Kopi Senja Nusantara · Roastery &amp; Kafe · Bandung · FY2025 (Rp juta)</t>
  </si>
  <si>
    <t>PAKAI CARA INI:</t>
  </si>
  <si>
    <t>1. INPUT_NERACA</t>
  </si>
  <si>
    <t>Isi sel BIRU (saldo awal &amp; akhir piutang, persediaan, utang, dll). Kolom perubahan (Δ) hitung otomatis.</t>
  </si>
  <si>
    <t>2. LABA_RUGI</t>
  </si>
  <si>
    <t>Isi sel biru Pendapatan, HPP, beban, tarif PPh. Laba Bersih otomatis mengalir ke neraca &amp; arus kas.</t>
  </si>
  <si>
    <t>3. ARUS_KAS_INDIREK</t>
  </si>
  <si>
    <t>Otomatis dari neraca + laba rugi. Mulai Laba Bersih → tambah depresiasi → sesuaikan Δ modal kerja.</t>
  </si>
  <si>
    <t>4. ARUS_KAS_LANGSUNG</t>
  </si>
  <si>
    <t>Otomatis. Kas dari pelanggan, ke pemasok, opex, bunga, pajak — semuanya formula hidup.</t>
  </si>
  <si>
    <t>5. CEK_KONSISTENSI</t>
  </si>
  <si>
    <t>Tiga tes otomatis: (a) kas akhir tie neraca, (b) aset = kewajiban+ekuitas, (c) CFO indirek = CFO langsung.</t>
  </si>
  <si>
    <t>LEGENDA WARNA:</t>
  </si>
  <si>
    <t>Input manual</t>
  </si>
  <si>
    <t>Sel biru = Anda ubah. Contoh: saldo akun neraca, angka laba rugi, tarif pajak.</t>
  </si>
  <si>
    <t>Formula hidup</t>
  </si>
  <si>
    <t>Sel hitam = dihitung otomatis. Jangan diketik ulang.</t>
  </si>
  <si>
    <t>Header / total</t>
  </si>
  <si>
    <t>Sel hijau band = sub-judul; sel kuning = total penting (CFO, kas akhir).</t>
  </si>
  <si>
    <t>ANGKA KUNCI (akan muncul di CEK_KONSISTENSI):</t>
  </si>
  <si>
    <t>• Laba Bersih: Rp 234 juta   • CFO (kedua metode): Rp 343 juta</t>
  </si>
  <si>
    <t>• CFI: (Rp 80 juta)   • CFF: (Rp 50 juta)   • Δ Kas: Rp 213 juta</t>
  </si>
  <si>
    <t>• Kas Awal Rp 100 juta → Kas Akhir Rp 313 juta (= Kas di Neraca)</t>
  </si>
  <si>
    <t>• Neraca awal Rp 390 juta · Neraca akhir Rp 665 juta (seimbang)</t>
  </si>
  <si>
    <t>Referensi: PSAK 2 (Laporan Arus Kas). Format mengikuti standar IAI.</t>
  </si>
  <si>
    <t>NERACA KOMPARATIF — PT Kopi Senja Nusantara</t>
  </si>
  <si>
    <t>Per 31 Desember (dalam Rp juta) · Sel BIRU = input manual, hitam = formula</t>
  </si>
  <si>
    <t>Pos</t>
  </si>
  <si>
    <t>Awal 2025</t>
  </si>
  <si>
    <t>Akhir 2025</t>
  </si>
  <si>
    <t>Perubahan (Δ)</t>
  </si>
  <si>
    <t>Catatan</t>
  </si>
  <si>
    <t>ASET</t>
  </si>
  <si>
    <t>Kas dan Setara Kas</t>
  </si>
  <si>
    <t>Saldo kas &amp; bank; akan tie ke arus kas akhir</t>
  </si>
  <si>
    <t>Piutang Usaha</t>
  </si>
  <si>
    <t>Modal kerja — naik = kas turun</t>
  </si>
  <si>
    <t>Persediaan</t>
  </si>
  <si>
    <t>Biji kopi + kemasan; naik = kas turun</t>
  </si>
  <si>
    <t>Beban Dibayar di Muka</t>
  </si>
  <si>
    <t>Sewa/asuransi dibayar di muka</t>
  </si>
  <si>
    <t>Aset Tetap (bruto)</t>
  </si>
  <si>
    <t>Capex = Δ bruto</t>
  </si>
  <si>
    <t>Akumulasi Penyusutan</t>
  </si>
  <si>
    <t>Negatif (kontra-aset); Δ = beban depresiasi</t>
  </si>
  <si>
    <t xml:space="preserve">    Aset Tetap (nilai buku)</t>
  </si>
  <si>
    <t>Bruto + Akumulasi (negatif)</t>
  </si>
  <si>
    <t>TOTAL ASET</t>
  </si>
  <si>
    <t>KEWAJIBAN</t>
  </si>
  <si>
    <t>Utang Usaha</t>
  </si>
  <si>
    <t>Modal kerja — naik = kas naik</t>
  </si>
  <si>
    <t>Utang Pajak Penghasilan</t>
  </si>
  <si>
    <t>PPh belum disetor; naik = kas naik</t>
  </si>
  <si>
    <t>Utang Bank (jangka panjang)</t>
  </si>
  <si>
    <t>Saldo net; detail di Pendanaan</t>
  </si>
  <si>
    <t>TOTAL KEWAJIBAN</t>
  </si>
  <si>
    <t>EKUITAS</t>
  </si>
  <si>
    <t>Modal Saham</t>
  </si>
  <si>
    <t>Setoran pemilik; naik = kas pendanaan naik</t>
  </si>
  <si>
    <t>Laba Ditahan</t>
  </si>
  <si>
    <t>Roll: awal + NI − dividen (cek di LABA_RUGI)</t>
  </si>
  <si>
    <t>TOTAL EKUITAS</t>
  </si>
  <si>
    <t>TOTAL KEWAJIBAN + EKUITAS</t>
  </si>
  <si>
    <t>CEK KESEIMBANGAN NERACA:</t>
  </si>
  <si>
    <t xml:space="preserve">  Selisih Aset − (K+E) Awal</t>
  </si>
  <si>
    <t xml:space="preserve">  Selisih Aset − (K+E) Akhir</t>
  </si>
  <si>
    <t>LAPORAN LABA RUGI — PT Kopi Senja Nusantara</t>
  </si>
  <si>
    <t>Untuk Tahun yang Berakhir 31 Desember 2025 (Rp juta) · Sel BIRU = input</t>
  </si>
  <si>
    <t>Jumlah</t>
  </si>
  <si>
    <t>Catatan / Formula</t>
  </si>
  <si>
    <t>Pendapatan</t>
  </si>
  <si>
    <t>Penjualan kopi &amp; kafe</t>
  </si>
  <si>
    <t>Harga Pokok Penjualan (HPP)</t>
  </si>
  <si>
    <t>Biji kopi, gula, susu, kemasan</t>
  </si>
  <si>
    <t>Laba Kotor</t>
  </si>
  <si>
    <t>'= Pendapatan + HPP</t>
  </si>
  <si>
    <t>Beban Operasi:</t>
  </si>
  <si>
    <t xml:space="preserve">    Beban Gaji</t>
  </si>
  <si>
    <t>Barista &amp; staff</t>
  </si>
  <si>
    <t xml:space="preserve">    Beban Sewa</t>
  </si>
  <si>
    <t>Toko &amp; gudang</t>
  </si>
  <si>
    <t xml:space="preserve">    Beban Penyusutan</t>
  </si>
  <si>
    <t>Mesin roastery; tie ke Δ Akumulasi</t>
  </si>
  <si>
    <t xml:space="preserve">    Beban Bunga</t>
  </si>
  <si>
    <t>Bunga pinjaman bank</t>
  </si>
  <si>
    <t>Laba Sebelum Pajak</t>
  </si>
  <si>
    <t>'= Laba Kotor + semua beban operasi</t>
  </si>
  <si>
    <t>Tarif PPh Badan</t>
  </si>
  <si>
    <t>PPh Badan Indonesia (UMKM kecil: PPh Final 0,5%)</t>
  </si>
  <si>
    <t>Pajak Penghasilan</t>
  </si>
  <si>
    <t>'= −Laba Sebelum Pajak × Tarif</t>
  </si>
  <si>
    <t>LABA BERSIH</t>
  </si>
  <si>
    <t>Mengalir ke neraca (Laba Ditahan) &amp; arus kas</t>
  </si>
  <si>
    <t>CEK KONSISTENSI DEPRESIASI:</t>
  </si>
  <si>
    <t xml:space="preserve">  Beban depresiasi (laba rugi)</t>
  </si>
  <si>
    <t xml:space="preserve">  Δ Akumulasi Penyusutan (neraca)</t>
  </si>
  <si>
    <t xml:space="preserve">  Selisih</t>
  </si>
  <si>
    <t>Pembayaran Dividen Tunai</t>
  </si>
  <si>
    <t>Input; mengurangi Laba Ditahan</t>
  </si>
  <si>
    <t xml:space="preserve">  Roll-forward Laba Ditahan (cek vs neraca)</t>
  </si>
  <si>
    <t xml:space="preserve">    LD Awal (dari neraca)</t>
  </si>
  <si>
    <t xml:space="preserve">    + Laba Bersih</t>
  </si>
  <si>
    <t xml:space="preserve">    − Dividen</t>
  </si>
  <si>
    <t xml:space="preserve">    = LD Akhir (dihitung)</t>
  </si>
  <si>
    <t xml:space="preserve">    LD Akhir (di neraca)</t>
  </si>
  <si>
    <t xml:space="preserve">    Selisih</t>
  </si>
  <si>
    <t>DETAIL PEMBIAYAAN (untuk Aktivitas Pendanaan):</t>
  </si>
  <si>
    <t xml:space="preserve">  Pinjaman Bank Baru</t>
  </si>
  <si>
    <t>Input</t>
  </si>
  <si>
    <t xml:space="preserve">  Pelunasan Pokok Pinjaman</t>
  </si>
  <si>
    <t xml:space="preserve">  Setoran Modal Saham</t>
  </si>
  <si>
    <t>'= Δ Modal Saham di neraca</t>
  </si>
  <si>
    <t xml:space="preserve">  Cek: Net Δ Utang Bank vs Pinjaman-Pelunasan</t>
  </si>
  <si>
    <t xml:space="preserve">    Net pinjaman (baru − pelunasan)</t>
  </si>
  <si>
    <t xml:space="preserve">    Δ Utang Bank (neraca)</t>
  </si>
  <si>
    <t>LAPORAN ARUS KAS — METODE TIDAK LANGSUNG</t>
  </si>
  <si>
    <t>PT Kopi Senja Nusantara · FY2025 (Rp juta) · Mulai dari Laba Bersih → sesuaikan</t>
  </si>
  <si>
    <t>Jumlah (Rp juta)</t>
  </si>
  <si>
    <t>Formula</t>
  </si>
  <si>
    <t>ARUS KAS DARI AKTIVITAS OPERASI</t>
  </si>
  <si>
    <t>Laba Bersih</t>
  </si>
  <si>
    <t>'= Laba Bersih dari LABA_RUGI</t>
  </si>
  <si>
    <t>Penyesuaian pos non-kas:</t>
  </si>
  <si>
    <t>'= −(Beban Depresiasi); tambah kembali (non-kas)</t>
  </si>
  <si>
    <t>Perubahan modal kerja:</t>
  </si>
  <si>
    <t xml:space="preserve">    (Penambahan) Piutang Usaha</t>
  </si>
  <si>
    <t>'= −Δ Piutang (aset naik → kas turun)</t>
  </si>
  <si>
    <t xml:space="preserve">    (Penambahan) Persediaan</t>
  </si>
  <si>
    <t>'= −Δ Persediaan</t>
  </si>
  <si>
    <t xml:space="preserve">    (Penambahan) Beban Dibayar di Muka</t>
  </si>
  <si>
    <t>'= −Δ BDDM</t>
  </si>
  <si>
    <t xml:space="preserve">    Penambahan Utang Usaha</t>
  </si>
  <si>
    <t>'= +Δ Utang Usaha (kewajiban naik → kas naik)</t>
  </si>
  <si>
    <t xml:space="preserve">    Penambahan Utang Pajak</t>
  </si>
  <si>
    <t>'= +Δ Utang Pajak</t>
  </si>
  <si>
    <t>KAS BERSIH DARI AKTIVITAS OPERASI</t>
  </si>
  <si>
    <t>'= jumlah seluruh penyesuaian</t>
  </si>
  <si>
    <t>ARUS KAS DARI AKTIVITAS INVESTASI</t>
  </si>
  <si>
    <t xml:space="preserve">    (Pembelian) Aset Tetap — mesin roastery</t>
  </si>
  <si>
    <t>'= −Δ Aset Tetap Bruto (capex)</t>
  </si>
  <si>
    <t>KAS BERSIH DARI AKTIVITAS INVESTASI</t>
  </si>
  <si>
    <t>'= jumlah</t>
  </si>
  <si>
    <t>ARUS KAS DARI AKTIVITAS PENDANAAN</t>
  </si>
  <si>
    <t xml:space="preserve">    Pinjaman Bank Baru</t>
  </si>
  <si>
    <t>'= input dari LABA_RUGI</t>
  </si>
  <si>
    <t xml:space="preserve">    (Pelunasan Pokok Pinjaman)</t>
  </si>
  <si>
    <t>'= −input pelunasan</t>
  </si>
  <si>
    <t xml:space="preserve">    Setoran Modal Saham</t>
  </si>
  <si>
    <t>'= +Δ Modal Saham</t>
  </si>
  <si>
    <t xml:space="preserve">    (Pembayaran Dividen)</t>
  </si>
  <si>
    <t>'= −dividen tunai</t>
  </si>
  <si>
    <t>KAS BERSIH DARI AKTIVITAS PENDANAAN</t>
  </si>
  <si>
    <t>REKONSILIASI KAS</t>
  </si>
  <si>
    <t>KENAIKAN (PENURUNAN) KAS</t>
  </si>
  <si>
    <t>'= CFO + CFI + CFF</t>
  </si>
  <si>
    <t>Saldo Kas Awal (1 Jan 2025)</t>
  </si>
  <si>
    <t>'= Kas Awal dari neraca</t>
  </si>
  <si>
    <t>SALDO KAS AKHIR (31 Des 2025)</t>
  </si>
  <si>
    <t>'= Kas Awal + Δ Kas</t>
  </si>
  <si>
    <t>LAPORAN ARUS KAS — METODE LANGSUNG</t>
  </si>
  <si>
    <t>PT Kopi Senja Nusantara · FY2025 (Rp juta) · Penerimaan &amp; pembayaran kas aktual</t>
  </si>
  <si>
    <t>Formula (turunkan dari laba rugi + neraca)</t>
  </si>
  <si>
    <t xml:space="preserve">    Kas Diterima dari Pelanggan</t>
  </si>
  <si>
    <t>'= Pendapatan − Δ Piutang</t>
  </si>
  <si>
    <t xml:space="preserve">    Kas Dibayar kepada Pemasok</t>
  </si>
  <si>
    <t>'= HPP − Δ Persediaan + Δ Utang Usaha  (negatif = kas keluar)</t>
  </si>
  <si>
    <t xml:space="preserve">    Kas Dibayar untuk Beban Operasi (Gaji + Sewa)</t>
  </si>
  <si>
    <t>'= (Gaji + Sewa) − Δ BDDM  (negatif = kas keluar)</t>
  </si>
  <si>
    <t xml:space="preserve">    Kas Dibayar untuk Bunga</t>
  </si>
  <si>
    <t>'= Beban Bunga (asumsi seluruh dibayar tunai)</t>
  </si>
  <si>
    <t xml:space="preserve">    Kas Dibayar untuk Pajak Penghasilan</t>
  </si>
  <si>
    <t>'= Beban Pajak + Δ Utang Pajak  (negatif = kas keluar)</t>
  </si>
  <si>
    <t>'= jumlah (semua sudah bertanda)</t>
  </si>
  <si>
    <t xml:space="preserve">    (Pembelian) Aset Tetap</t>
  </si>
  <si>
    <t>'= input</t>
  </si>
  <si>
    <t>CEK KONSISTENSI — TIGA TES OTOMATIS</t>
  </si>
  <si>
    <t>Jika ketiga tes ✓ SEIMBANG, model konsisten. Ubah input → tes re-evaluate otomatis.</t>
  </si>
  <si>
    <t>Tes</t>
  </si>
  <si>
    <t>Angka A</t>
  </si>
  <si>
    <t>Angka B</t>
  </si>
  <si>
    <t>Selisih</t>
  </si>
  <si>
    <t>Verdict</t>
  </si>
  <si>
    <t>1. Kas Akhir (Arus Kas Indirek) = Kas di Neraca</t>
  </si>
  <si>
    <t>2. Kas Akhir (Arus Kas Langsung) = Kas di Neraca</t>
  </si>
  <si>
    <t>3. CFO Indirek = CFO Langsung (kedua metode harus sama)</t>
  </si>
  <si>
    <t>4. Total Aset = Total Kewajiban + Ekuitas (akhir)</t>
  </si>
  <si>
    <t>5. Total Aset = Total Kewajiban + Ekuitas (awal)</t>
  </si>
  <si>
    <t>6. Roll-forward LD: Awal + NI − Dividen = LD Akhir</t>
  </si>
  <si>
    <t>7. Beban Depresiasi = Δ Akumulasi Penyusutan</t>
  </si>
  <si>
    <t>RINGKASAN ARUS KAS (kedua metode)</t>
  </si>
  <si>
    <t>CFO (metode tidak langsung)</t>
  </si>
  <si>
    <t>Kas Bersih dari Aktivitas Operasi</t>
  </si>
  <si>
    <t>CFO (metode langsung)</t>
  </si>
  <si>
    <t>Harus sama dengan CFO indirek</t>
  </si>
  <si>
    <t>CFI (Investasi)</t>
  </si>
  <si>
    <t>Capex mesin roastery</t>
  </si>
  <si>
    <t>CFF (Pendanaan)</t>
  </si>
  <si>
    <t>Pinjaman + setoran − pelunasan − dividen</t>
  </si>
  <si>
    <t>Δ Kas Selama Periode</t>
  </si>
  <si>
    <t>Kas Akhir (otomatis)</t>
  </si>
  <si>
    <t>'= Kas Awal + Δ Kas (harus tie neraca)</t>
  </si>
  <si>
    <t>Quality of Earnings: CFO ÷ Laba Bersih</t>
  </si>
  <si>
    <t>&gt;1 = laba didukung kas (sehat); &lt;1 persisten = red 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</si>
</sst>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p&quot;#,##0,,&quot; juta&quot;"/>
    <numFmt numFmtId="165" formatCode="0.0%"/>
    <numFmt numFmtId="166" formatCode="0.00&quot;x&quot;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1F4E79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5F5F5"/>
      </patternFill>
    </fill>
    <fill>
      <patternFill patternType="solid">
        <fgColor rgb="FFFFF59D"/>
      </patternFill>
    </fill>
    <fill>
      <patternFill patternType="solid">
        <fgColor rgb="FFC8E6C9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164" fontId="5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164" fontId="3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2" fillId="0" borderId="1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3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75" customWidth="1"/>
  </cols>
  <sheetData>
    <row r="2" spans="2:3" ht="30" customHeight="1" x14ac:dyDescent="0.25">
      <c r="B2" s="31" t="s">
        <v>0</v>
      </c>
      <c r="C2" s="30"/>
    </row>
    <row r="3" spans="2:3" x14ac:dyDescent="0.25">
      <c r="B3" s="32" t="s">
        <v>1</v>
      </c>
      <c r="C3" s="30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2" spans="2:3" x14ac:dyDescent="0.25">
      <c r="B12" s="4" t="s">
        <v>13</v>
      </c>
    </row>
    <row r="13" spans="2:3" x14ac:dyDescent="0.25">
      <c r="B13" s="5" t="s">
        <v>14</v>
      </c>
      <c r="C13" s="3" t="s">
        <v>15</v>
      </c>
    </row>
    <row r="14" spans="2:3" x14ac:dyDescent="0.25">
      <c r="B14" s="3" t="s">
        <v>16</v>
      </c>
      <c r="C14" s="3" t="s">
        <v>17</v>
      </c>
    </row>
    <row r="15" spans="2:3" x14ac:dyDescent="0.25">
      <c r="B15" s="6" t="s">
        <v>18</v>
      </c>
      <c r="C15" s="3" t="s">
        <v>19</v>
      </c>
    </row>
    <row r="17" spans="2:3" ht="30" x14ac:dyDescent="0.25">
      <c r="B17" s="4" t="s">
        <v>20</v>
      </c>
    </row>
    <row r="18" spans="2:3" x14ac:dyDescent="0.25">
      <c r="B18" s="29" t="s">
        <v>21</v>
      </c>
      <c r="C18" s="30"/>
    </row>
    <row r="19" spans="2:3" x14ac:dyDescent="0.25">
      <c r="B19" s="29" t="s">
        <v>22</v>
      </c>
      <c r="C19" s="30"/>
    </row>
    <row r="20" spans="2:3" x14ac:dyDescent="0.25">
      <c r="B20" s="29" t="s">
        <v>23</v>
      </c>
      <c r="C20" s="30"/>
    </row>
    <row r="21" spans="2:3" x14ac:dyDescent="0.25">
      <c r="B21" s="29" t="s">
        <v>24</v>
      </c>
      <c r="C21" s="30"/>
    </row>
    <row r="23" spans="2:3" x14ac:dyDescent="0.25">
      <c r="B23" s="33" t="s">
        <v>25</v>
      </c>
      <c r="C23" s="30"/>
    </row>
  </sheetData>
  <mergeCells count="7">
    <mergeCell ref="B23:C23"/>
    <mergeCell ref="B18:C18"/>
    <mergeCell ref="B21:C21"/>
    <mergeCell ref="B2:C2"/>
    <mergeCell ref="B3:C3"/>
    <mergeCell ref="B19:C19"/>
    <mergeCell ref="B20:C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8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38" customWidth="1"/>
    <col min="3" max="4" width="16" customWidth="1"/>
    <col min="5" max="5" width="18" customWidth="1"/>
    <col min="6" max="6" width="50" customWidth="1"/>
  </cols>
  <sheetData>
    <row r="2" spans="2:6" ht="26.1" customHeight="1" x14ac:dyDescent="0.25">
      <c r="B2" s="31" t="s">
        <v>26</v>
      </c>
      <c r="C2" s="30"/>
      <c r="D2" s="30"/>
      <c r="E2" s="30"/>
      <c r="F2" s="30"/>
    </row>
    <row r="3" spans="2:6" x14ac:dyDescent="0.25">
      <c r="B3" s="32" t="s">
        <v>27</v>
      </c>
      <c r="C3" s="30"/>
      <c r="D3" s="30"/>
      <c r="E3" s="30"/>
      <c r="F3" s="30"/>
    </row>
    <row r="5" spans="2:6" ht="21.95" customHeight="1" x14ac:dyDescent="0.25">
      <c r="B5" s="6" t="s">
        <v>28</v>
      </c>
      <c r="C5" s="6" t="s">
        <v>29</v>
      </c>
      <c r="D5" s="6" t="s">
        <v>30</v>
      </c>
      <c r="E5" s="6" t="s">
        <v>31</v>
      </c>
      <c r="F5" s="6" t="s">
        <v>32</v>
      </c>
    </row>
    <row r="6" spans="2:6" x14ac:dyDescent="0.25">
      <c r="B6" s="34" t="s">
        <v>33</v>
      </c>
      <c r="C6" s="35"/>
      <c r="D6" s="35"/>
      <c r="E6" s="35"/>
      <c r="F6" s="35"/>
    </row>
    <row r="7" spans="2:6" x14ac:dyDescent="0.25">
      <c r="B7" s="7" t="s">
        <v>34</v>
      </c>
      <c r="C7" s="10">
        <v>100</v>
      </c>
      <c r="D7" s="10">
        <v>313</v>
      </c>
      <c r="E7" s="11">
        <f t="shared" ref="E7:E14" si="0">D7-C7</f>
        <v>213</v>
      </c>
      <c r="F7" s="12" t="s">
        <v>35</v>
      </c>
    </row>
    <row r="8" spans="2:6" x14ac:dyDescent="0.25">
      <c r="B8" s="7" t="s">
        <v>36</v>
      </c>
      <c r="C8" s="10">
        <v>50</v>
      </c>
      <c r="D8" s="10">
        <v>65</v>
      </c>
      <c r="E8" s="11">
        <f t="shared" si="0"/>
        <v>15</v>
      </c>
      <c r="F8" s="12" t="s">
        <v>37</v>
      </c>
    </row>
    <row r="9" spans="2:6" x14ac:dyDescent="0.25">
      <c r="B9" s="7" t="s">
        <v>38</v>
      </c>
      <c r="C9" s="10">
        <v>80</v>
      </c>
      <c r="D9" s="10">
        <v>95</v>
      </c>
      <c r="E9" s="11">
        <f t="shared" si="0"/>
        <v>15</v>
      </c>
      <c r="F9" s="12" t="s">
        <v>39</v>
      </c>
    </row>
    <row r="10" spans="2:6" x14ac:dyDescent="0.25">
      <c r="B10" s="7" t="s">
        <v>40</v>
      </c>
      <c r="C10" s="10">
        <v>10</v>
      </c>
      <c r="D10" s="10">
        <v>12</v>
      </c>
      <c r="E10" s="11">
        <f t="shared" si="0"/>
        <v>2</v>
      </c>
      <c r="F10" s="12" t="s">
        <v>41</v>
      </c>
    </row>
    <row r="11" spans="2:6" x14ac:dyDescent="0.25">
      <c r="B11" s="7" t="s">
        <v>42</v>
      </c>
      <c r="C11" s="10">
        <v>200</v>
      </c>
      <c r="D11" s="10">
        <v>280</v>
      </c>
      <c r="E11" s="11">
        <f t="shared" si="0"/>
        <v>80</v>
      </c>
      <c r="F11" s="12" t="s">
        <v>43</v>
      </c>
    </row>
    <row r="12" spans="2:6" x14ac:dyDescent="0.25">
      <c r="B12" s="7" t="s">
        <v>44</v>
      </c>
      <c r="C12" s="10">
        <v>-50</v>
      </c>
      <c r="D12" s="10">
        <v>-100</v>
      </c>
      <c r="E12" s="11">
        <f t="shared" si="0"/>
        <v>-50</v>
      </c>
      <c r="F12" s="12" t="s">
        <v>45</v>
      </c>
    </row>
    <row r="13" spans="2:6" x14ac:dyDescent="0.25">
      <c r="B13" s="7" t="s">
        <v>46</v>
      </c>
      <c r="C13" s="11">
        <f>C11+C12</f>
        <v>150</v>
      </c>
      <c r="D13" s="11">
        <f>D11+D12</f>
        <v>180</v>
      </c>
      <c r="E13" s="11">
        <f t="shared" si="0"/>
        <v>30</v>
      </c>
      <c r="F13" s="12" t="s">
        <v>47</v>
      </c>
    </row>
    <row r="14" spans="2:6" x14ac:dyDescent="0.25">
      <c r="B14" s="13" t="s">
        <v>48</v>
      </c>
      <c r="C14" s="14">
        <f>SUM(C7:C10)+C13</f>
        <v>390</v>
      </c>
      <c r="D14" s="14">
        <f>SUM(D7:D10)+D13</f>
        <v>665</v>
      </c>
      <c r="E14" s="14">
        <f t="shared" si="0"/>
        <v>275</v>
      </c>
      <c r="F14" s="15"/>
    </row>
    <row r="15" spans="2:6" x14ac:dyDescent="0.25">
      <c r="B15" s="34" t="s">
        <v>49</v>
      </c>
      <c r="C15" s="35"/>
      <c r="D15" s="35"/>
      <c r="E15" s="35"/>
      <c r="F15" s="35"/>
    </row>
    <row r="16" spans="2:6" x14ac:dyDescent="0.25">
      <c r="B16" s="7" t="s">
        <v>50</v>
      </c>
      <c r="C16" s="10">
        <v>60</v>
      </c>
      <c r="D16" s="10">
        <v>85</v>
      </c>
      <c r="E16" s="11">
        <f>D16-C16</f>
        <v>25</v>
      </c>
      <c r="F16" s="12" t="s">
        <v>51</v>
      </c>
    </row>
    <row r="17" spans="2:6" x14ac:dyDescent="0.25">
      <c r="B17" s="7" t="s">
        <v>52</v>
      </c>
      <c r="C17" s="10">
        <v>0</v>
      </c>
      <c r="D17" s="10">
        <v>66</v>
      </c>
      <c r="E17" s="11">
        <f>D17-C17</f>
        <v>66</v>
      </c>
      <c r="F17" s="12" t="s">
        <v>53</v>
      </c>
    </row>
    <row r="18" spans="2:6" x14ac:dyDescent="0.25">
      <c r="B18" s="7" t="s">
        <v>54</v>
      </c>
      <c r="C18" s="10">
        <v>80</v>
      </c>
      <c r="D18" s="10">
        <v>120</v>
      </c>
      <c r="E18" s="11">
        <f>D18-C18</f>
        <v>40</v>
      </c>
      <c r="F18" s="12" t="s">
        <v>55</v>
      </c>
    </row>
    <row r="19" spans="2:6" x14ac:dyDescent="0.25">
      <c r="B19" s="13" t="s">
        <v>56</v>
      </c>
      <c r="C19" s="14">
        <f>SUM(C16:C18)</f>
        <v>140</v>
      </c>
      <c r="D19" s="14">
        <f>SUM(D16:D18)</f>
        <v>271</v>
      </c>
      <c r="E19" s="14">
        <f>D19-C19</f>
        <v>131</v>
      </c>
      <c r="F19" s="15"/>
    </row>
    <row r="20" spans="2:6" x14ac:dyDescent="0.25">
      <c r="B20" s="34" t="s">
        <v>57</v>
      </c>
      <c r="C20" s="35"/>
      <c r="D20" s="35"/>
      <c r="E20" s="35"/>
      <c r="F20" s="35"/>
    </row>
    <row r="21" spans="2:6" x14ac:dyDescent="0.25">
      <c r="B21" s="7" t="s">
        <v>58</v>
      </c>
      <c r="C21" s="10">
        <v>170</v>
      </c>
      <c r="D21" s="10">
        <v>180</v>
      </c>
      <c r="E21" s="11">
        <f>D21-C21</f>
        <v>10</v>
      </c>
      <c r="F21" s="12" t="s">
        <v>59</v>
      </c>
    </row>
    <row r="22" spans="2:6" x14ac:dyDescent="0.25">
      <c r="B22" s="7" t="s">
        <v>60</v>
      </c>
      <c r="C22" s="10">
        <v>80</v>
      </c>
      <c r="D22" s="10">
        <v>214</v>
      </c>
      <c r="E22" s="11">
        <f>D22-C22</f>
        <v>134</v>
      </c>
      <c r="F22" s="12" t="s">
        <v>61</v>
      </c>
    </row>
    <row r="23" spans="2:6" x14ac:dyDescent="0.25">
      <c r="B23" s="13" t="s">
        <v>62</v>
      </c>
      <c r="C23" s="14">
        <f>SUM(C21:C22)</f>
        <v>250</v>
      </c>
      <c r="D23" s="14">
        <f>SUM(D21:D22)</f>
        <v>394</v>
      </c>
      <c r="E23" s="14">
        <f>D23-C23</f>
        <v>144</v>
      </c>
      <c r="F23" s="15"/>
    </row>
    <row r="24" spans="2:6" x14ac:dyDescent="0.25">
      <c r="B24" s="13" t="s">
        <v>63</v>
      </c>
      <c r="C24" s="14">
        <f>C19+C23</f>
        <v>390</v>
      </c>
      <c r="D24" s="14">
        <f>D19+D23</f>
        <v>665</v>
      </c>
      <c r="E24" s="14">
        <f>D24-C24</f>
        <v>275</v>
      </c>
      <c r="F24" s="15"/>
    </row>
    <row r="26" spans="2:6" x14ac:dyDescent="0.25">
      <c r="B26" s="4" t="s">
        <v>64</v>
      </c>
    </row>
    <row r="27" spans="2:6" x14ac:dyDescent="0.25">
      <c r="B27" s="7" t="s">
        <v>65</v>
      </c>
      <c r="C27" s="11">
        <f>C14-C24</f>
        <v>0</v>
      </c>
      <c r="D27" s="16" t="str">
        <f>IF(ABS(C27)&lt;0.5,"✓ SEIMBANG","✗ SELISIH")</f>
        <v>✓ SEIMBANG</v>
      </c>
    </row>
    <row r="28" spans="2:6" x14ac:dyDescent="0.25">
      <c r="B28" s="7" t="s">
        <v>66</v>
      </c>
      <c r="C28" s="11">
        <f>D14-D24</f>
        <v>0</v>
      </c>
      <c r="D28" s="16" t="str">
        <f>IF(ABS(C28)&lt;0.5,"✓ SEIMBANG","✗ SELISIH")</f>
        <v>✓ SEIMBANG</v>
      </c>
    </row>
  </sheetData>
  <mergeCells count="5">
    <mergeCell ref="B6:F6"/>
    <mergeCell ref="B2:F2"/>
    <mergeCell ref="B20:F20"/>
    <mergeCell ref="B15:F15"/>
    <mergeCell ref="B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0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0" customWidth="1"/>
    <col min="3" max="3" width="18" customWidth="1"/>
    <col min="4" max="4" width="45" customWidth="1"/>
  </cols>
  <sheetData>
    <row r="2" spans="2:4" ht="26.1" customHeight="1" x14ac:dyDescent="0.25">
      <c r="B2" s="31" t="s">
        <v>67</v>
      </c>
      <c r="C2" s="30"/>
      <c r="D2" s="30"/>
    </row>
    <row r="3" spans="2:4" x14ac:dyDescent="0.25">
      <c r="B3" s="32" t="s">
        <v>68</v>
      </c>
      <c r="C3" s="30"/>
      <c r="D3" s="30"/>
    </row>
    <row r="5" spans="2:4" x14ac:dyDescent="0.25">
      <c r="B5" s="6" t="s">
        <v>28</v>
      </c>
      <c r="C5" s="6" t="s">
        <v>69</v>
      </c>
      <c r="D5" s="6" t="s">
        <v>70</v>
      </c>
    </row>
    <row r="6" spans="2:4" x14ac:dyDescent="0.25">
      <c r="B6" s="17" t="s">
        <v>71</v>
      </c>
      <c r="C6" s="10">
        <v>1000</v>
      </c>
      <c r="D6" s="12" t="s">
        <v>72</v>
      </c>
    </row>
    <row r="7" spans="2:4" x14ac:dyDescent="0.25">
      <c r="B7" s="17" t="s">
        <v>73</v>
      </c>
      <c r="C7" s="10">
        <v>-400</v>
      </c>
      <c r="D7" s="12" t="s">
        <v>74</v>
      </c>
    </row>
    <row r="8" spans="2:4" x14ac:dyDescent="0.25">
      <c r="B8" s="18" t="s">
        <v>75</v>
      </c>
      <c r="C8" s="14">
        <f>C6+C7</f>
        <v>600</v>
      </c>
      <c r="D8" s="15" t="s">
        <v>76</v>
      </c>
    </row>
    <row r="9" spans="2:4" x14ac:dyDescent="0.25">
      <c r="B9" s="8" t="s">
        <v>77</v>
      </c>
      <c r="C9" s="9"/>
      <c r="D9" s="9"/>
    </row>
    <row r="10" spans="2:4" x14ac:dyDescent="0.25">
      <c r="B10" s="17" t="s">
        <v>78</v>
      </c>
      <c r="C10" s="10">
        <v>-180</v>
      </c>
      <c r="D10" s="12" t="s">
        <v>79</v>
      </c>
    </row>
    <row r="11" spans="2:4" x14ac:dyDescent="0.25">
      <c r="B11" s="17" t="s">
        <v>80</v>
      </c>
      <c r="C11" s="10">
        <v>-60</v>
      </c>
      <c r="D11" s="12" t="s">
        <v>81</v>
      </c>
    </row>
    <row r="12" spans="2:4" x14ac:dyDescent="0.25">
      <c r="B12" s="17" t="s">
        <v>82</v>
      </c>
      <c r="C12" s="10">
        <v>-50</v>
      </c>
      <c r="D12" s="12" t="s">
        <v>83</v>
      </c>
    </row>
    <row r="13" spans="2:4" x14ac:dyDescent="0.25">
      <c r="B13" s="17" t="s">
        <v>84</v>
      </c>
      <c r="C13" s="10">
        <v>-10</v>
      </c>
      <c r="D13" s="12" t="s">
        <v>85</v>
      </c>
    </row>
    <row r="14" spans="2:4" x14ac:dyDescent="0.25">
      <c r="B14" s="18" t="s">
        <v>86</v>
      </c>
      <c r="C14" s="14">
        <f>C8+SUM(C10:C13)</f>
        <v>300</v>
      </c>
      <c r="D14" s="15" t="s">
        <v>87</v>
      </c>
    </row>
    <row r="15" spans="2:4" x14ac:dyDescent="0.25">
      <c r="B15" s="17" t="s">
        <v>88</v>
      </c>
      <c r="C15" s="19">
        <v>0.22</v>
      </c>
      <c r="D15" s="12" t="s">
        <v>89</v>
      </c>
    </row>
    <row r="16" spans="2:4" x14ac:dyDescent="0.25">
      <c r="B16" s="3" t="s">
        <v>90</v>
      </c>
      <c r="C16" s="11">
        <f>-C14*C15</f>
        <v>-66</v>
      </c>
      <c r="D16" s="12" t="s">
        <v>91</v>
      </c>
    </row>
    <row r="17" spans="2:4" x14ac:dyDescent="0.25">
      <c r="B17" s="18" t="s">
        <v>92</v>
      </c>
      <c r="C17" s="14">
        <f>C14+C16</f>
        <v>234</v>
      </c>
      <c r="D17" s="15" t="s">
        <v>93</v>
      </c>
    </row>
    <row r="19" spans="2:4" x14ac:dyDescent="0.25">
      <c r="B19" s="4" t="s">
        <v>94</v>
      </c>
    </row>
    <row r="20" spans="2:4" x14ac:dyDescent="0.25">
      <c r="B20" s="7" t="s">
        <v>95</v>
      </c>
      <c r="C20" s="11">
        <f>-C12</f>
        <v>50</v>
      </c>
    </row>
    <row r="21" spans="2:4" x14ac:dyDescent="0.25">
      <c r="B21" s="7" t="s">
        <v>96</v>
      </c>
      <c r="C21" s="11">
        <f>-INPUT_NERACA!E12</f>
        <v>50</v>
      </c>
    </row>
    <row r="22" spans="2:4" x14ac:dyDescent="0.25">
      <c r="B22" s="7" t="s">
        <v>97</v>
      </c>
      <c r="C22" s="11">
        <f>C20-C21</f>
        <v>0</v>
      </c>
      <c r="D22" s="20" t="str">
        <f>IF(ABS(C22)&lt;0.5,"✓ COCOK","✗ SELISIH — periksa input")</f>
        <v>✓ COCOK</v>
      </c>
    </row>
    <row r="24" spans="2:4" x14ac:dyDescent="0.25">
      <c r="B24" s="17" t="s">
        <v>98</v>
      </c>
      <c r="C24" s="10">
        <v>100</v>
      </c>
      <c r="D24" s="12" t="s">
        <v>99</v>
      </c>
    </row>
    <row r="25" spans="2:4" x14ac:dyDescent="0.25">
      <c r="B25" s="21" t="s">
        <v>100</v>
      </c>
      <c r="C25" s="22"/>
      <c r="D25" s="22"/>
    </row>
    <row r="26" spans="2:4" x14ac:dyDescent="0.25">
      <c r="B26" s="7" t="s">
        <v>101</v>
      </c>
      <c r="C26" s="11">
        <f>INPUT_NERACA!C22</f>
        <v>80</v>
      </c>
    </row>
    <row r="27" spans="2:4" x14ac:dyDescent="0.25">
      <c r="B27" s="7" t="s">
        <v>102</v>
      </c>
      <c r="C27" s="11">
        <f>C17</f>
        <v>234</v>
      </c>
    </row>
    <row r="28" spans="2:4" x14ac:dyDescent="0.25">
      <c r="B28" s="7" t="s">
        <v>103</v>
      </c>
      <c r="C28" s="11">
        <f>-C24</f>
        <v>-100</v>
      </c>
    </row>
    <row r="29" spans="2:4" x14ac:dyDescent="0.25">
      <c r="B29" s="13" t="s">
        <v>104</v>
      </c>
      <c r="C29" s="14">
        <f>SUM(C26:C28)</f>
        <v>214</v>
      </c>
    </row>
    <row r="30" spans="2:4" x14ac:dyDescent="0.25">
      <c r="B30" s="7" t="s">
        <v>105</v>
      </c>
      <c r="C30" s="11">
        <f>INPUT_NERACA!D22</f>
        <v>214</v>
      </c>
    </row>
    <row r="31" spans="2:4" x14ac:dyDescent="0.25">
      <c r="B31" s="7" t="s">
        <v>106</v>
      </c>
      <c r="C31" s="11">
        <f>C29-C30</f>
        <v>0</v>
      </c>
      <c r="D31" s="20" t="str">
        <f>IF(ABS(C31)&lt;0.5,"✓ COCOK","✗ SELISIH — periksa dividen/LD")</f>
        <v>✓ COCOK</v>
      </c>
    </row>
    <row r="33" spans="2:4" ht="30" x14ac:dyDescent="0.25">
      <c r="B33" s="21" t="s">
        <v>107</v>
      </c>
      <c r="C33" s="22"/>
      <c r="D33" s="22"/>
    </row>
    <row r="34" spans="2:4" x14ac:dyDescent="0.25">
      <c r="B34" s="17" t="s">
        <v>108</v>
      </c>
      <c r="C34" s="10">
        <v>60</v>
      </c>
      <c r="D34" s="12" t="s">
        <v>109</v>
      </c>
    </row>
    <row r="35" spans="2:4" x14ac:dyDescent="0.25">
      <c r="B35" s="17" t="s">
        <v>110</v>
      </c>
      <c r="C35" s="10">
        <v>20</v>
      </c>
      <c r="D35" s="12" t="s">
        <v>109</v>
      </c>
    </row>
    <row r="36" spans="2:4" x14ac:dyDescent="0.25">
      <c r="B36" s="3" t="s">
        <v>111</v>
      </c>
      <c r="C36" s="11">
        <f>INPUT_NERACA!E21</f>
        <v>10</v>
      </c>
      <c r="D36" s="12" t="s">
        <v>112</v>
      </c>
    </row>
    <row r="37" spans="2:4" ht="30" x14ac:dyDescent="0.25">
      <c r="B37" s="4" t="s">
        <v>113</v>
      </c>
    </row>
    <row r="38" spans="2:4" x14ac:dyDescent="0.25">
      <c r="B38" s="7" t="s">
        <v>114</v>
      </c>
      <c r="C38" s="11">
        <f>C34-C35</f>
        <v>40</v>
      </c>
    </row>
    <row r="39" spans="2:4" x14ac:dyDescent="0.25">
      <c r="B39" s="7" t="s">
        <v>115</v>
      </c>
      <c r="C39" s="11">
        <f>INPUT_NERACA!E18</f>
        <v>40</v>
      </c>
    </row>
    <row r="40" spans="2:4" x14ac:dyDescent="0.25">
      <c r="B40" s="7" t="s">
        <v>106</v>
      </c>
      <c r="C40" s="11">
        <f>C38-C39</f>
        <v>0</v>
      </c>
      <c r="D40" s="20" t="str">
        <f>IF(ABS(C40)&lt;0.5,"✓ COCOK","✗ SELISIH")</f>
        <v>✓ COCOK</v>
      </c>
    </row>
  </sheetData>
  <mergeCells count="2">
    <mergeCell ref="B3:D3"/>
    <mergeCell ref="B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9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0" customWidth="1"/>
    <col min="3" max="3" width="20" customWidth="1"/>
    <col min="4" max="4" width="50" customWidth="1"/>
  </cols>
  <sheetData>
    <row r="2" spans="2:4" ht="26.1" customHeight="1" x14ac:dyDescent="0.25">
      <c r="B2" s="31" t="s">
        <v>116</v>
      </c>
      <c r="C2" s="30"/>
      <c r="D2" s="30"/>
    </row>
    <row r="3" spans="2:4" x14ac:dyDescent="0.25">
      <c r="B3" s="32" t="s">
        <v>117</v>
      </c>
      <c r="C3" s="30"/>
      <c r="D3" s="30"/>
    </row>
    <row r="5" spans="2:4" x14ac:dyDescent="0.25">
      <c r="B5" s="6" t="s">
        <v>28</v>
      </c>
      <c r="C5" s="6" t="s">
        <v>118</v>
      </c>
      <c r="D5" s="6" t="s">
        <v>119</v>
      </c>
    </row>
    <row r="6" spans="2:4" x14ac:dyDescent="0.25">
      <c r="B6" s="36" t="s">
        <v>120</v>
      </c>
      <c r="C6" s="37"/>
      <c r="D6" s="37"/>
    </row>
    <row r="7" spans="2:4" x14ac:dyDescent="0.25">
      <c r="B7" s="20" t="s">
        <v>121</v>
      </c>
      <c r="C7" s="23">
        <f>LABA_RUGI!C17</f>
        <v>234</v>
      </c>
      <c r="D7" s="12" t="s">
        <v>122</v>
      </c>
    </row>
    <row r="8" spans="2:4" x14ac:dyDescent="0.25">
      <c r="B8" s="24" t="s">
        <v>123</v>
      </c>
      <c r="C8" s="25"/>
      <c r="D8" s="26"/>
    </row>
    <row r="9" spans="2:4" x14ac:dyDescent="0.25">
      <c r="B9" s="3" t="s">
        <v>82</v>
      </c>
      <c r="C9" s="11">
        <f>-LABA_RUGI!C12</f>
        <v>50</v>
      </c>
      <c r="D9" s="12" t="s">
        <v>124</v>
      </c>
    </row>
    <row r="10" spans="2:4" x14ac:dyDescent="0.25">
      <c r="B10" s="24" t="s">
        <v>125</v>
      </c>
      <c r="C10" s="25"/>
      <c r="D10" s="26"/>
    </row>
    <row r="11" spans="2:4" x14ac:dyDescent="0.25">
      <c r="B11" s="3" t="s">
        <v>126</v>
      </c>
      <c r="C11" s="11">
        <f>-INPUT_NERACA!E8</f>
        <v>-15</v>
      </c>
      <c r="D11" s="12" t="s">
        <v>127</v>
      </c>
    </row>
    <row r="12" spans="2:4" x14ac:dyDescent="0.25">
      <c r="B12" s="3" t="s">
        <v>128</v>
      </c>
      <c r="C12" s="11">
        <f>-INPUT_NERACA!E9</f>
        <v>-15</v>
      </c>
      <c r="D12" s="12" t="s">
        <v>129</v>
      </c>
    </row>
    <row r="13" spans="2:4" x14ac:dyDescent="0.25">
      <c r="B13" s="3" t="s">
        <v>130</v>
      </c>
      <c r="C13" s="11">
        <f>-INPUT_NERACA!E10</f>
        <v>-2</v>
      </c>
      <c r="D13" s="12" t="s">
        <v>131</v>
      </c>
    </row>
    <row r="14" spans="2:4" x14ac:dyDescent="0.25">
      <c r="B14" s="3" t="s">
        <v>132</v>
      </c>
      <c r="C14" s="11">
        <f>INPUT_NERACA!E16</f>
        <v>25</v>
      </c>
      <c r="D14" s="12" t="s">
        <v>133</v>
      </c>
    </row>
    <row r="15" spans="2:4" x14ac:dyDescent="0.25">
      <c r="B15" s="3" t="s">
        <v>134</v>
      </c>
      <c r="C15" s="11">
        <f>INPUT_NERACA!E17</f>
        <v>66</v>
      </c>
      <c r="D15" s="12" t="s">
        <v>135</v>
      </c>
    </row>
    <row r="16" spans="2:4" x14ac:dyDescent="0.25">
      <c r="B16" s="18" t="s">
        <v>136</v>
      </c>
      <c r="C16" s="14">
        <f>SUM(C7:C15)</f>
        <v>343</v>
      </c>
      <c r="D16" s="15" t="s">
        <v>137</v>
      </c>
    </row>
    <row r="17" spans="2:4" x14ac:dyDescent="0.25">
      <c r="B17" s="36" t="s">
        <v>138</v>
      </c>
      <c r="C17" s="37"/>
      <c r="D17" s="37"/>
    </row>
    <row r="18" spans="2:4" x14ac:dyDescent="0.25">
      <c r="B18" s="3" t="s">
        <v>139</v>
      </c>
      <c r="C18" s="11">
        <f>-INPUT_NERACA!E11</f>
        <v>-80</v>
      </c>
      <c r="D18" s="12" t="s">
        <v>140</v>
      </c>
    </row>
    <row r="19" spans="2:4" x14ac:dyDescent="0.25">
      <c r="B19" s="18" t="s">
        <v>141</v>
      </c>
      <c r="C19" s="14">
        <f>C18</f>
        <v>-80</v>
      </c>
      <c r="D19" s="15" t="s">
        <v>142</v>
      </c>
    </row>
    <row r="20" spans="2:4" x14ac:dyDescent="0.25">
      <c r="B20" s="36" t="s">
        <v>143</v>
      </c>
      <c r="C20" s="37"/>
      <c r="D20" s="37"/>
    </row>
    <row r="21" spans="2:4" x14ac:dyDescent="0.25">
      <c r="B21" s="3" t="s">
        <v>144</v>
      </c>
      <c r="C21" s="11">
        <f>LABA_RUGI!C34</f>
        <v>60</v>
      </c>
      <c r="D21" s="12" t="s">
        <v>145</v>
      </c>
    </row>
    <row r="22" spans="2:4" x14ac:dyDescent="0.25">
      <c r="B22" s="3" t="s">
        <v>146</v>
      </c>
      <c r="C22" s="11">
        <f>-LABA_RUGI!C35</f>
        <v>-20</v>
      </c>
      <c r="D22" s="12" t="s">
        <v>147</v>
      </c>
    </row>
    <row r="23" spans="2:4" x14ac:dyDescent="0.25">
      <c r="B23" s="3" t="s">
        <v>148</v>
      </c>
      <c r="C23" s="11">
        <f>INPUT_NERACA!E21</f>
        <v>10</v>
      </c>
      <c r="D23" s="12" t="s">
        <v>149</v>
      </c>
    </row>
    <row r="24" spans="2:4" x14ac:dyDescent="0.25">
      <c r="B24" s="3" t="s">
        <v>150</v>
      </c>
      <c r="C24" s="11">
        <f>-LABA_RUGI!C24</f>
        <v>-100</v>
      </c>
      <c r="D24" s="12" t="s">
        <v>151</v>
      </c>
    </row>
    <row r="25" spans="2:4" x14ac:dyDescent="0.25">
      <c r="B25" s="18" t="s">
        <v>152</v>
      </c>
      <c r="C25" s="14">
        <f>SUM(C21:C24)</f>
        <v>-50</v>
      </c>
      <c r="D25" s="15" t="s">
        <v>142</v>
      </c>
    </row>
    <row r="26" spans="2:4" x14ac:dyDescent="0.25">
      <c r="B26" s="36" t="s">
        <v>153</v>
      </c>
      <c r="C26" s="37"/>
      <c r="D26" s="37"/>
    </row>
    <row r="27" spans="2:4" x14ac:dyDescent="0.25">
      <c r="B27" s="18" t="s">
        <v>154</v>
      </c>
      <c r="C27" s="14">
        <f>C16+C19+C25</f>
        <v>213</v>
      </c>
      <c r="D27" s="15" t="s">
        <v>155</v>
      </c>
    </row>
    <row r="28" spans="2:4" x14ac:dyDescent="0.25">
      <c r="B28" s="3" t="s">
        <v>156</v>
      </c>
      <c r="C28" s="11">
        <f>INPUT_NERACA!C7</f>
        <v>100</v>
      </c>
      <c r="D28" s="12" t="s">
        <v>157</v>
      </c>
    </row>
    <row r="29" spans="2:4" x14ac:dyDescent="0.25">
      <c r="B29" s="18" t="s">
        <v>158</v>
      </c>
      <c r="C29" s="14">
        <f>C28+C27</f>
        <v>313</v>
      </c>
      <c r="D29" s="15" t="s">
        <v>159</v>
      </c>
    </row>
  </sheetData>
  <mergeCells count="6">
    <mergeCell ref="B3:D3"/>
    <mergeCell ref="B17:D17"/>
    <mergeCell ref="B26:D26"/>
    <mergeCell ref="B6:D6"/>
    <mergeCell ref="B2:D2"/>
    <mergeCell ref="B20:D20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5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50" customWidth="1"/>
    <col min="3" max="3" width="20" customWidth="1"/>
    <col min="4" max="4" width="55" customWidth="1"/>
  </cols>
  <sheetData>
    <row r="2" spans="2:4" ht="26.1" customHeight="1" x14ac:dyDescent="0.25">
      <c r="B2" s="31" t="s">
        <v>160</v>
      </c>
      <c r="C2" s="30"/>
      <c r="D2" s="30"/>
    </row>
    <row r="3" spans="2:4" x14ac:dyDescent="0.25">
      <c r="B3" s="32" t="s">
        <v>161</v>
      </c>
      <c r="C3" s="30"/>
      <c r="D3" s="30"/>
    </row>
    <row r="5" spans="2:4" x14ac:dyDescent="0.25">
      <c r="B5" s="6" t="s">
        <v>28</v>
      </c>
      <c r="C5" s="6" t="s">
        <v>118</v>
      </c>
      <c r="D5" s="6" t="s">
        <v>162</v>
      </c>
    </row>
    <row r="6" spans="2:4" x14ac:dyDescent="0.25">
      <c r="B6" s="36" t="s">
        <v>120</v>
      </c>
      <c r="C6" s="37"/>
      <c r="D6" s="37"/>
    </row>
    <row r="7" spans="2:4" x14ac:dyDescent="0.25">
      <c r="B7" s="3" t="s">
        <v>163</v>
      </c>
      <c r="C7" s="11">
        <f>LABA_RUGI!C6-INPUT_NERACA!E8</f>
        <v>985</v>
      </c>
      <c r="D7" s="12" t="s">
        <v>164</v>
      </c>
    </row>
    <row r="8" spans="2:4" x14ac:dyDescent="0.25">
      <c r="B8" s="3" t="s">
        <v>165</v>
      </c>
      <c r="C8" s="11">
        <f>LABA_RUGI!C7-INPUT_NERACA!E9+INPUT_NERACA!E16</f>
        <v>-390</v>
      </c>
      <c r="D8" s="12" t="s">
        <v>166</v>
      </c>
    </row>
    <row r="9" spans="2:4" x14ac:dyDescent="0.25">
      <c r="B9" s="3" t="s">
        <v>167</v>
      </c>
      <c r="C9" s="11">
        <f>LABA_RUGI!C10+LABA_RUGI!C11-INPUT_NERACA!E10</f>
        <v>-242</v>
      </c>
      <c r="D9" s="12" t="s">
        <v>168</v>
      </c>
    </row>
    <row r="10" spans="2:4" x14ac:dyDescent="0.25">
      <c r="B10" s="3" t="s">
        <v>169</v>
      </c>
      <c r="C10" s="11">
        <f>LABA_RUGI!C13</f>
        <v>-10</v>
      </c>
      <c r="D10" s="12" t="s">
        <v>170</v>
      </c>
    </row>
    <row r="11" spans="2:4" x14ac:dyDescent="0.25">
      <c r="B11" s="3" t="s">
        <v>171</v>
      </c>
      <c r="C11" s="11">
        <f>LABA_RUGI!C16+INPUT_NERACA!E17</f>
        <v>0</v>
      </c>
      <c r="D11" s="12" t="s">
        <v>172</v>
      </c>
    </row>
    <row r="12" spans="2:4" x14ac:dyDescent="0.25">
      <c r="B12" s="18" t="s">
        <v>136</v>
      </c>
      <c r="C12" s="14">
        <f>SUM(C7:C11)</f>
        <v>343</v>
      </c>
      <c r="D12" s="15" t="s">
        <v>173</v>
      </c>
    </row>
    <row r="13" spans="2:4" x14ac:dyDescent="0.25">
      <c r="B13" s="36" t="s">
        <v>138</v>
      </c>
      <c r="C13" s="37"/>
      <c r="D13" s="37"/>
    </row>
    <row r="14" spans="2:4" x14ac:dyDescent="0.25">
      <c r="B14" s="3" t="s">
        <v>174</v>
      </c>
      <c r="C14" s="11">
        <f>-INPUT_NERACA!E11</f>
        <v>-80</v>
      </c>
      <c r="D14" s="12" t="s">
        <v>140</v>
      </c>
    </row>
    <row r="15" spans="2:4" x14ac:dyDescent="0.25">
      <c r="B15" s="18" t="s">
        <v>141</v>
      </c>
      <c r="C15" s="14">
        <f>C14</f>
        <v>-80</v>
      </c>
      <c r="D15" s="15" t="s">
        <v>142</v>
      </c>
    </row>
    <row r="16" spans="2:4" x14ac:dyDescent="0.25">
      <c r="B16" s="36" t="s">
        <v>143</v>
      </c>
      <c r="C16" s="37"/>
      <c r="D16" s="37"/>
    </row>
    <row r="17" spans="2:4" x14ac:dyDescent="0.25">
      <c r="B17" s="3" t="s">
        <v>144</v>
      </c>
      <c r="C17" s="11">
        <f>LABA_RUGI!C34</f>
        <v>60</v>
      </c>
      <c r="D17" s="12" t="s">
        <v>175</v>
      </c>
    </row>
    <row r="18" spans="2:4" x14ac:dyDescent="0.25">
      <c r="B18" s="3" t="s">
        <v>146</v>
      </c>
      <c r="C18" s="11">
        <f>-LABA_RUGI!C35</f>
        <v>-20</v>
      </c>
      <c r="D18" s="12" t="s">
        <v>147</v>
      </c>
    </row>
    <row r="19" spans="2:4" x14ac:dyDescent="0.25">
      <c r="B19" s="3" t="s">
        <v>148</v>
      </c>
      <c r="C19" s="11">
        <f>INPUT_NERACA!E21</f>
        <v>10</v>
      </c>
      <c r="D19" s="12" t="s">
        <v>149</v>
      </c>
    </row>
    <row r="20" spans="2:4" x14ac:dyDescent="0.25">
      <c r="B20" s="3" t="s">
        <v>150</v>
      </c>
      <c r="C20" s="11">
        <f>-LABA_RUGI!C24</f>
        <v>-100</v>
      </c>
      <c r="D20" s="12" t="s">
        <v>151</v>
      </c>
    </row>
    <row r="21" spans="2:4" x14ac:dyDescent="0.25">
      <c r="B21" s="18" t="s">
        <v>152</v>
      </c>
      <c r="C21" s="14">
        <f>SUM(C17:C20)</f>
        <v>-50</v>
      </c>
      <c r="D21" s="15" t="s">
        <v>142</v>
      </c>
    </row>
    <row r="22" spans="2:4" x14ac:dyDescent="0.25">
      <c r="B22" s="36" t="s">
        <v>153</v>
      </c>
      <c r="C22" s="37"/>
      <c r="D22" s="37"/>
    </row>
    <row r="23" spans="2:4" x14ac:dyDescent="0.25">
      <c r="B23" s="18" t="s">
        <v>154</v>
      </c>
      <c r="C23" s="14">
        <f>C12+C15+C21</f>
        <v>213</v>
      </c>
      <c r="D23" s="15" t="s">
        <v>155</v>
      </c>
    </row>
    <row r="24" spans="2:4" x14ac:dyDescent="0.25">
      <c r="B24" s="3" t="s">
        <v>156</v>
      </c>
      <c r="C24" s="11">
        <f>INPUT_NERACA!C7</f>
        <v>100</v>
      </c>
      <c r="D24" s="12" t="s">
        <v>157</v>
      </c>
    </row>
    <row r="25" spans="2:4" x14ac:dyDescent="0.25">
      <c r="B25" s="18" t="s">
        <v>158</v>
      </c>
      <c r="C25" s="14">
        <f>C24+C23</f>
        <v>313</v>
      </c>
      <c r="D25" s="15" t="s">
        <v>159</v>
      </c>
    </row>
  </sheetData>
  <mergeCells count="6">
    <mergeCell ref="B3:D3"/>
    <mergeCell ref="B22:D22"/>
    <mergeCell ref="B2:D2"/>
    <mergeCell ref="B13:D13"/>
    <mergeCell ref="B6:D6"/>
    <mergeCell ref="B16:D1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22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3" customWidth="1"/>
    <col min="2" max="2" width="45" customWidth="1"/>
    <col min="3" max="5" width="18" customWidth="1"/>
    <col min="6" max="6" width="28" customWidth="1"/>
  </cols>
  <sheetData>
    <row r="2" spans="2:6" ht="26.1" customHeight="1" x14ac:dyDescent="0.25">
      <c r="B2" s="31" t="s">
        <v>176</v>
      </c>
      <c r="C2" s="30"/>
      <c r="D2" s="30"/>
      <c r="E2" s="30"/>
      <c r="F2" s="30"/>
    </row>
    <row r="3" spans="2:6" x14ac:dyDescent="0.25">
      <c r="B3" s="32" t="s">
        <v>177</v>
      </c>
      <c r="C3" s="30"/>
      <c r="D3" s="30"/>
      <c r="E3" s="30"/>
      <c r="F3" s="30"/>
    </row>
    <row r="5" spans="2:6" x14ac:dyDescent="0.25">
      <c r="B5" s="6" t="s">
        <v>178</v>
      </c>
      <c r="C5" s="6" t="s">
        <v>179</v>
      </c>
      <c r="D5" s="6" t="s">
        <v>180</v>
      </c>
      <c r="E5" s="6" t="s">
        <v>181</v>
      </c>
      <c r="F5" s="6" t="s">
        <v>182</v>
      </c>
    </row>
    <row r="6" spans="2:6" x14ac:dyDescent="0.25">
      <c r="B6" s="3" t="s">
        <v>183</v>
      </c>
      <c r="C6" s="11">
        <f>ARUS_KAS_INDIREK!C29</f>
        <v>313</v>
      </c>
      <c r="D6" s="11">
        <f>INPUT_NERACA!D7</f>
        <v>313</v>
      </c>
      <c r="E6" s="11">
        <f t="shared" ref="E6:E12" si="0">C6-D6</f>
        <v>0</v>
      </c>
      <c r="F6" s="27" t="str">
        <f t="shared" ref="F6:F12" si="1">IF(ABS(E6)&lt;0.5,"✓ SEIMBANG","✗ SELISIH Rp "&amp;TEXT(E6,"#,##0"))</f>
        <v>✓ SEIMBANG</v>
      </c>
    </row>
    <row r="7" spans="2:6" x14ac:dyDescent="0.25">
      <c r="B7" s="3" t="s">
        <v>184</v>
      </c>
      <c r="C7" s="11">
        <f>ARUS_KAS_LANGSUNG!C25</f>
        <v>313</v>
      </c>
      <c r="D7" s="11">
        <f>INPUT_NERACA!D7</f>
        <v>313</v>
      </c>
      <c r="E7" s="11">
        <f t="shared" si="0"/>
        <v>0</v>
      </c>
      <c r="F7" s="27" t="str">
        <f t="shared" si="1"/>
        <v>✓ SEIMBANG</v>
      </c>
    </row>
    <row r="8" spans="2:6" ht="30" x14ac:dyDescent="0.25">
      <c r="B8" s="3" t="s">
        <v>185</v>
      </c>
      <c r="C8" s="11">
        <f>ARUS_KAS_INDIREK!C16</f>
        <v>343</v>
      </c>
      <c r="D8" s="11">
        <f>ARUS_KAS_LANGSUNG!C12</f>
        <v>343</v>
      </c>
      <c r="E8" s="11">
        <f t="shared" si="0"/>
        <v>0</v>
      </c>
      <c r="F8" s="27" t="str">
        <f t="shared" si="1"/>
        <v>✓ SEIMBANG</v>
      </c>
    </row>
    <row r="9" spans="2:6" x14ac:dyDescent="0.25">
      <c r="B9" s="3" t="s">
        <v>186</v>
      </c>
      <c r="C9" s="11">
        <f>INPUT_NERACA!D14</f>
        <v>665</v>
      </c>
      <c r="D9" s="11">
        <f>INPUT_NERACA!D24</f>
        <v>665</v>
      </c>
      <c r="E9" s="11">
        <f t="shared" si="0"/>
        <v>0</v>
      </c>
      <c r="F9" s="27" t="str">
        <f t="shared" si="1"/>
        <v>✓ SEIMBANG</v>
      </c>
    </row>
    <row r="10" spans="2:6" x14ac:dyDescent="0.25">
      <c r="B10" s="3" t="s">
        <v>187</v>
      </c>
      <c r="C10" s="11">
        <f>INPUT_NERACA!C14</f>
        <v>390</v>
      </c>
      <c r="D10" s="11">
        <f>INPUT_NERACA!C24</f>
        <v>390</v>
      </c>
      <c r="E10" s="11">
        <f t="shared" si="0"/>
        <v>0</v>
      </c>
      <c r="F10" s="27" t="str">
        <f t="shared" si="1"/>
        <v>✓ SEIMBANG</v>
      </c>
    </row>
    <row r="11" spans="2:6" x14ac:dyDescent="0.25">
      <c r="B11" s="3" t="s">
        <v>188</v>
      </c>
      <c r="C11" s="11">
        <f>INPUT_NERACA!C22+LABA_RUGI!C17-LABA_RUGI!C24</f>
        <v>214</v>
      </c>
      <c r="D11" s="11">
        <f>INPUT_NERACA!D22</f>
        <v>214</v>
      </c>
      <c r="E11" s="11">
        <f t="shared" si="0"/>
        <v>0</v>
      </c>
      <c r="F11" s="27" t="str">
        <f t="shared" si="1"/>
        <v>✓ SEIMBANG</v>
      </c>
    </row>
    <row r="12" spans="2:6" x14ac:dyDescent="0.25">
      <c r="B12" s="3" t="s">
        <v>189</v>
      </c>
      <c r="C12" s="11">
        <f>-LABA_RUGI!C12</f>
        <v>50</v>
      </c>
      <c r="D12" s="11">
        <f>-INPUT_NERACA!E12</f>
        <v>50</v>
      </c>
      <c r="E12" s="11">
        <f t="shared" si="0"/>
        <v>0</v>
      </c>
      <c r="F12" s="27" t="str">
        <f t="shared" si="1"/>
        <v>✓ SEIMBANG</v>
      </c>
    </row>
    <row r="14" spans="2:6" x14ac:dyDescent="0.25">
      <c r="B14" s="31" t="s">
        <v>190</v>
      </c>
      <c r="C14" s="30"/>
      <c r="D14" s="30"/>
      <c r="E14" s="30"/>
      <c r="F14" s="30"/>
    </row>
    <row r="15" spans="2:6" x14ac:dyDescent="0.25">
      <c r="B15" s="3" t="s">
        <v>191</v>
      </c>
      <c r="C15" s="23">
        <f>ARUS_KAS_INDIREK!C16</f>
        <v>343</v>
      </c>
      <c r="D15" s="38" t="s">
        <v>192</v>
      </c>
      <c r="E15" s="30"/>
      <c r="F15" s="30"/>
    </row>
    <row r="16" spans="2:6" x14ac:dyDescent="0.25">
      <c r="B16" s="3" t="s">
        <v>193</v>
      </c>
      <c r="C16" s="23">
        <f>ARUS_KAS_LANGSUNG!C12</f>
        <v>343</v>
      </c>
      <c r="D16" s="38" t="s">
        <v>194</v>
      </c>
      <c r="E16" s="30"/>
      <c r="F16" s="30"/>
    </row>
    <row r="17" spans="2:6" x14ac:dyDescent="0.25">
      <c r="B17" s="3" t="s">
        <v>195</v>
      </c>
      <c r="C17" s="23">
        <f>ARUS_KAS_INDIREK!C19</f>
        <v>-80</v>
      </c>
      <c r="D17" s="38" t="s">
        <v>196</v>
      </c>
      <c r="E17" s="30"/>
      <c r="F17" s="30"/>
    </row>
    <row r="18" spans="2:6" x14ac:dyDescent="0.25">
      <c r="B18" s="3" t="s">
        <v>197</v>
      </c>
      <c r="C18" s="23">
        <f>ARUS_KAS_INDIREK!C25</f>
        <v>-50</v>
      </c>
      <c r="D18" s="38" t="s">
        <v>198</v>
      </c>
      <c r="E18" s="30"/>
      <c r="F18" s="30"/>
    </row>
    <row r="19" spans="2:6" x14ac:dyDescent="0.25">
      <c r="B19" s="3" t="s">
        <v>199</v>
      </c>
      <c r="C19" s="23">
        <f>ARUS_KAS_INDIREK!C27</f>
        <v>213</v>
      </c>
      <c r="D19" s="38" t="s">
        <v>155</v>
      </c>
      <c r="E19" s="30"/>
      <c r="F19" s="30"/>
    </row>
    <row r="20" spans="2:6" x14ac:dyDescent="0.25">
      <c r="B20" s="18" t="s">
        <v>200</v>
      </c>
      <c r="C20" s="14">
        <f>ARUS_KAS_INDIREK!C29</f>
        <v>313</v>
      </c>
      <c r="D20" s="39" t="s">
        <v>201</v>
      </c>
      <c r="E20" s="30"/>
      <c r="F20" s="30"/>
    </row>
    <row r="22" spans="2:6" x14ac:dyDescent="0.25">
      <c r="B22" s="4" t="s">
        <v>202</v>
      </c>
      <c r="C22" s="28">
        <f>ARUS_KAS_INDIREK!C16/LABA_RUGI!C17</f>
        <v>1.4658119658119657</v>
      </c>
      <c r="D22" s="38" t="s">
        <v>203</v>
      </c>
      <c r="E22" s="30"/>
      <c r="F22" s="30"/>
    </row>
  </sheetData>
  <mergeCells count="10">
    <mergeCell ref="D19:F19"/>
    <mergeCell ref="B2:F2"/>
    <mergeCell ref="B3:F3"/>
    <mergeCell ref="D22:F22"/>
    <mergeCell ref="D18:F18"/>
    <mergeCell ref="D17:F17"/>
    <mergeCell ref="B14:F14"/>
    <mergeCell ref="D20:F20"/>
    <mergeCell ref="D15:F15"/>
    <mergeCell ref="D16:F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PETUNJUK</vt:lpstr>
      <vt:lpstr>INPUT_NERACA</vt:lpstr>
      <vt:lpstr>LABA_RUGI</vt:lpstr>
      <vt:lpstr>ARUS_KAS_INDIREK</vt:lpstr>
      <vt:lpstr>ARUS_KAS_LANGSUNG</vt:lpstr>
      <vt:lpstr>CEK_KONSISTENSI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2026-07-18T08:54:05Z</dcterms:created>
  <dcterms:modified xsi:type="dcterms:W3CDTF">2026-07-18T16:58:53Z</dcterms:modified>
</cp:coreProperties>
</file>