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DATA" sheetId="2" state="visible" r:id="rId2"/>
    <sheet xmlns:r="http://schemas.openxmlformats.org/officeDocument/2006/relationships" name="2_STAT_DESKRIPTIF" sheetId="3" state="visible" r:id="rId3"/>
    <sheet xmlns:r="http://schemas.openxmlformats.org/officeDocument/2006/relationships" name="3_SSB_SSW_SST" sheetId="4" state="visible" r:id="rId4"/>
    <sheet xmlns:r="http://schemas.openxmlformats.org/officeDocument/2006/relationships" name="4_TABEL_ANOVA" sheetId="5" state="visible" r:id="rId5"/>
    <sheet xmlns:r="http://schemas.openxmlformats.org/officeDocument/2006/relationships" name="5_TUKEY_HSD" sheetId="6" state="visible" r:id="rId6"/>
    <sheet xmlns:r="http://schemas.openxmlformats.org/officeDocument/2006/relationships" name="6_CHART" sheetId="7" state="visible" r:id="rId7"/>
    <sheet xmlns:r="http://schemas.openxmlformats.org/officeDocument/2006/relationships" name="7_REFERENSI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00"/>
    <numFmt numFmtId="165" formatCode="0.000000"/>
    <numFmt numFmtId="166" formatCode="0.000"/>
  </numFmts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i val="1"/>
      <color rgb="00555555"/>
    </font>
    <font>
      <b val="1"/>
      <sz val="11"/>
    </font>
    <font>
      <b val="1"/>
    </font>
    <font>
      <name val="Consolas"/>
      <sz val="10"/>
    </font>
  </fonts>
  <fills count="7">
    <fill>
      <patternFill/>
    </fill>
    <fill>
      <patternFill patternType="gray125"/>
    </fill>
    <fill>
      <patternFill patternType="solid">
        <fgColor rgb="001B5E20"/>
      </patternFill>
    </fill>
    <fill>
      <patternFill patternType="solid">
        <fgColor rgb="00C8E6C9"/>
      </patternFill>
    </fill>
    <fill>
      <patternFill patternType="solid">
        <fgColor rgb="00F5F5F5"/>
      </patternFill>
    </fill>
    <fill>
      <patternFill patternType="solid">
        <fgColor rgb="00FFF9C4"/>
      </patternFill>
    </fill>
    <fill>
      <patternFill patternType="solid">
        <fgColor rgb="00E8F5E9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  <border>
      <left/>
      <right/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/>
    </xf>
    <xf numFmtId="1" fontId="0" fillId="6" borderId="1" applyAlignment="1" pivotButton="0" quotePrefix="0" xfId="0">
      <alignment horizontal="center" vertical="center"/>
    </xf>
    <xf numFmtId="1" fontId="4" fillId="3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4" fillId="0" borderId="0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center" vertical="center"/>
    </xf>
    <xf numFmtId="0" fontId="4" fillId="0" borderId="0" pivotButton="0" quotePrefix="0" xfId="0"/>
    <xf numFmtId="165" fontId="0" fillId="6" borderId="1" applyAlignment="1" pivotButton="0" quotePrefix="0" xfId="0">
      <alignment horizontal="center" vertical="center"/>
    </xf>
    <xf numFmtId="2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center" vertical="center"/>
    </xf>
    <xf numFmtId="0" fontId="0" fillId="0" borderId="5" pivotButton="0" quotePrefix="0" xfId="0"/>
    <xf numFmtId="166" fontId="0" fillId="5" borderId="1" applyAlignment="1" pivotButton="0" quotePrefix="0" xfId="0">
      <alignment horizontal="center" vertical="center"/>
    </xf>
    <xf numFmtId="2" fontId="0" fillId="6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6" fontId="4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Produktivitas Rata-rata per Metode Pelatihan (±1 SE)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'6_CHART'!C5</f>
            </strRef>
          </tx>
          <spPr>
            <a:solidFill xmlns:a="http://schemas.openxmlformats.org/drawingml/2006/main">
              <a:srgbClr val="C8E6C9"/>
            </a:solidFill>
            <a:ln xmlns:a="http://schemas.openxmlformats.org/drawingml/2006/main">
              <a:solidFill>
                <a:srgbClr val="1B5E20"/>
              </a:solidFill>
              <a:prstDash val="solid"/>
            </a:ln>
          </spPr>
          <errBars>
            <errDir val="y"/>
            <errBarType val="both"/>
            <errValType val="cust"/>
            <minus>
              <numRef>
                <f>'6_CHART'!$D$6:$D$8</f>
              </numRef>
            </minus>
            <plus>
              <numRef>
                <f>'6_CHART'!$D$6:$D$8</f>
              </numRef>
            </plus>
          </errBars>
          <cat>
            <numRef>
              <f>'6_CHART'!$B$6:$B$8</f>
            </numRef>
          </cat>
          <val>
            <numRef>
              <f>'6_CHART'!$C$6:$C$8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Metode Pelatihan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Produktivitas (unit/jam)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95" customWidth="1" min="2" max="2"/>
  </cols>
  <sheetData>
    <row r="1" ht="28" customHeight="1">
      <c r="A1" s="1" t="inlineStr">
        <is>
          <t>ANOVA Satu-Arah — Kalkulator Lengkap (F, p-value, Tukey HSD)</t>
        </is>
      </c>
      <c r="B1" s="2" t="n"/>
    </row>
    <row r="2">
      <c r="A2" s="3" t="inlineStr">
        <is>
          <t>Workbook pendamping materi 'ANOVA (Analisis Varians) — One-Way dari Nol'.</t>
        </is>
      </c>
    </row>
    <row r="3">
      <c r="A3" s="3" t="inlineStr">
        <is>
          <t>Contoh: perbandingan 3 metode pelatihan (On-the-Job, E-Learning, Classroom) terhadap produktivitas karyawan.</t>
        </is>
      </c>
    </row>
    <row r="5">
      <c r="A5" s="4" t="inlineStr">
        <is>
          <t>ISI WORKBOOK</t>
        </is>
      </c>
      <c r="B5" s="5" t="n"/>
    </row>
    <row r="6">
      <c r="A6" s="6" t="inlineStr">
        <is>
          <t>1_DATA</t>
        </is>
      </c>
      <c r="B6" s="7" t="inlineStr">
        <is>
          <t>Data mentah 3 metode pelatihan, 6 karyawan per metode. Sel KUNING bisa diganti dengan data Anda sendiri.</t>
        </is>
      </c>
    </row>
    <row r="7">
      <c r="A7" s="6" t="inlineStr">
        <is>
          <t>2_STAT_DESKRIPTIF</t>
        </is>
      </c>
      <c r="B7" s="7" t="inlineStr">
        <is>
          <t>Rata-rata, varians, dan derajat bebas tiap grup + grand mean. Fondasi semua perhitungan.</t>
        </is>
      </c>
    </row>
    <row r="8">
      <c r="A8" s="6" t="inlineStr">
        <is>
          <t>3_SSB_SSW_SST</t>
        </is>
      </c>
      <c r="B8" s="7" t="inlineStr">
        <is>
          <t>Dekomposisi keragaman: tabel antar-grup (SSB), tabel dalam-grup (SSW), dan cek SST = SSB + SSW.</t>
        </is>
      </c>
    </row>
    <row r="9">
      <c r="A9" s="6" t="inlineStr">
        <is>
          <t>4_TABEL_ANOVA</t>
        </is>
      </c>
      <c r="B9" s="7" t="inlineStr">
        <is>
          <t>Tabel ANOVA lengkap otomatis: SS, df, MS, F, F-kritis, p-value, eta-kuadrat, dan keputusan.</t>
        </is>
      </c>
    </row>
    <row r="10">
      <c r="A10" s="6" t="inlineStr">
        <is>
          <t>5_TUKEY_HSD</t>
        </is>
      </c>
      <c r="B10" s="7" t="inlineStr">
        <is>
          <t>Kalkulator HSD post-hoc: input q-kritis dari tabel studentized range, matriks pasangan + selang 95%.</t>
        </is>
      </c>
    </row>
    <row r="11">
      <c r="A11" s="6" t="inlineStr">
        <is>
          <t>6_CHART</t>
        </is>
      </c>
      <c r="B11" s="7" t="inlineStr">
        <is>
          <t>Diagram batang rata-rata tiap grup dengan error bar ±1 galat baku (SE).</t>
        </is>
      </c>
    </row>
    <row r="12">
      <c r="A12" s="6" t="inlineStr">
        <is>
          <t>7_REFERENSI</t>
        </is>
      </c>
      <c r="B12" s="7" t="inlineStr">
        <is>
          <t>Tabel nilai kritis F(0,05) dan q(0,05) rentang studentized, agar kalkulator Tukey berfungsi penuh.</t>
        </is>
      </c>
    </row>
    <row r="14">
      <c r="A14" s="4" t="inlineStr">
        <is>
          <t>CARA PAKAI</t>
        </is>
      </c>
      <c r="B14" s="5" t="n"/>
    </row>
    <row r="15">
      <c r="A15" s="6" t="inlineStr">
        <is>
          <t>1. Isi kuning</t>
        </is>
      </c>
      <c r="B15" s="7" t="inlineStr">
        <is>
          <t>Ganti angka di 1_DATA dengan data Anda (3 grup, sampai 6 observasi/grup). Boleh kurang, biarkan kosong.</t>
        </is>
      </c>
    </row>
    <row r="16">
      <c r="A16" s="6" t="inlineStr">
        <is>
          <t>2. Baca hijau</t>
        </is>
      </c>
      <c r="B16" s="7" t="inlineStr">
        <is>
          <t>Semua hasil (SSB, SSW, F, p-value, HSD) menghitung ulang otomatis lewat formula hidup.</t>
        </is>
      </c>
    </row>
    <row r="17">
      <c r="A17" s="6" t="inlineStr">
        <is>
          <t>3. Keputusan</t>
        </is>
      </c>
      <c r="B17" s="7" t="inlineStr">
        <is>
          <t>Bandingkan F dengan F-kritis (lembar 4) ATAU p-value dengan α. Bila tolak H0, lanjut ke Tukey (lembar 5).</t>
        </is>
      </c>
    </row>
    <row r="18">
      <c r="A18" s="6" t="inlineStr">
        <is>
          <t>4. Tukey HSD</t>
        </is>
      </c>
      <c r="B18" s="7" t="inlineStr">
        <is>
          <t>Masukkan q-kritis dari 7_REFERENSI sesuai (k, df2, α). Matriks pasangan menunjukkan grup mana berbeda.</t>
        </is>
      </c>
    </row>
    <row r="20">
      <c r="A20" s="4" t="inlineStr">
        <is>
          <t>KUNCI FORMULA EXCEL</t>
        </is>
      </c>
      <c r="B20" s="5" t="n"/>
    </row>
    <row r="21">
      <c r="A21" s="6" t="inlineStr">
        <is>
          <t>p-value (F)</t>
        </is>
      </c>
      <c r="B21" s="8">
        <f>F.DIST.RT(F; df1; df2)        — luas ekor kanan distribusi F</f>
        <v/>
      </c>
    </row>
    <row r="22">
      <c r="A22" s="6" t="inlineStr">
        <is>
          <t>F-kritis</t>
        </is>
      </c>
      <c r="B22" s="8">
        <f>F.INV(1-α; df1; df2)          — nilai F pada peluang kumulatif (1-α)</f>
        <v/>
      </c>
    </row>
    <row r="23">
      <c r="A23" s="6" t="inlineStr">
        <is>
          <t>MSB / MSW</t>
        </is>
      </c>
      <c r="B23" s="8">
        <f>SSB/(k-1)  dan  =SSW/(n-k)    — rata-rata kuadrat (keragaman per derajat bebas)</f>
        <v/>
      </c>
    </row>
    <row r="24">
      <c r="A24" s="6" t="inlineStr">
        <is>
          <t>SSB antar</t>
        </is>
      </c>
      <c r="B24" s="8">
        <f>SUMPRODUCT(n_i; (mean_grup - grand_mean)^2)  — keragaman antar-grup</f>
        <v/>
      </c>
    </row>
    <row r="25">
      <c r="A25" s="6" t="inlineStr">
        <is>
          <t>SSW dalam</t>
        </is>
      </c>
      <c r="B25" s="8">
        <f>SUMPRODUCT((x - mean_grupnya)^2)             — keragaman dalam-grup</f>
        <v/>
      </c>
    </row>
    <row r="26">
      <c r="A26" s="6" t="inlineStr">
        <is>
          <t>eta-kuadrat</t>
        </is>
      </c>
      <c r="B26" s="8">
        <f>SSB/(SSB+SSW)                 — proporsi keragaman dijelaskan perbedaan grup</f>
        <v/>
      </c>
    </row>
    <row r="27">
      <c r="A27" s="6" t="inlineStr">
        <is>
          <t>Tukey HSD</t>
        </is>
      </c>
      <c r="B27" s="8">
        <f>q_kritis * SQRT(MSW/n_i)      — ambang selisih signifikan (q dari tabel studentized range)</f>
        <v/>
      </c>
    </row>
    <row r="30">
      <c r="A30" s="3" t="inlineStr">
        <is>
          <t>Catatan: pemisah argumen di Excel Indonesia adalah titik koma (;). Format sel angka memakai koma desimal.</t>
        </is>
      </c>
    </row>
  </sheetData>
  <mergeCells count="7">
    <mergeCell ref="A20:B20"/>
    <mergeCell ref="A30:B30"/>
    <mergeCell ref="A2:B2"/>
    <mergeCell ref="A5:B5"/>
    <mergeCell ref="A14:B14"/>
    <mergeCell ref="A1:B1"/>
    <mergeCell ref="A3: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6" customHeight="1">
      <c r="A1" s="1" t="inlineStr">
        <is>
          <t>1 · Data Mentah — 3 Metode Pelatihan (produktivitas, unit/jam)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>
      <c r="A2" s="3" t="inlineStr">
        <is>
          <t>Sel KUNING = input. Ganti dengan data Anda sendiri. Grup boleh kurang dari 6 anggota (biarkan kosong).</t>
        </is>
      </c>
    </row>
    <row r="4">
      <c r="A4" s="4" t="inlineStr">
        <is>
          <t>DATA</t>
        </is>
      </c>
      <c r="B4" s="5" t="n"/>
      <c r="C4" s="5" t="n"/>
      <c r="D4" s="5" t="n"/>
      <c r="E4" s="5" t="n"/>
      <c r="F4" s="5" t="n"/>
      <c r="G4" s="5" t="n"/>
      <c r="H4" s="5" t="n"/>
      <c r="I4" s="5" t="n"/>
    </row>
    <row r="5">
      <c r="A5" s="9" t="inlineStr">
        <is>
          <t>No</t>
        </is>
      </c>
      <c r="B5" s="9" t="inlineStr">
        <is>
          <t>Grup</t>
        </is>
      </c>
      <c r="C5" s="9" t="inlineStr">
        <is>
          <t>Obs 1</t>
        </is>
      </c>
      <c r="D5" s="9" t="inlineStr">
        <is>
          <t>Obs 2</t>
        </is>
      </c>
      <c r="E5" s="9" t="inlineStr">
        <is>
          <t>Obs 3</t>
        </is>
      </c>
      <c r="F5" s="9" t="inlineStr">
        <is>
          <t>Obs 4</t>
        </is>
      </c>
      <c r="G5" s="9" t="inlineStr">
        <is>
          <t>Obs 5</t>
        </is>
      </c>
      <c r="H5" s="9" t="inlineStr">
        <is>
          <t>Obs 6</t>
        </is>
      </c>
      <c r="I5" s="9" t="inlineStr">
        <is>
          <t>n_i</t>
        </is>
      </c>
    </row>
    <row r="6">
      <c r="A6" s="10" t="inlineStr">
        <is>
          <t>A</t>
        </is>
      </c>
      <c r="B6" s="11" t="inlineStr">
        <is>
          <t>On-the-Job</t>
        </is>
      </c>
      <c r="C6" s="12" t="n">
        <v>82</v>
      </c>
      <c r="D6" s="12" t="n">
        <v>85</v>
      </c>
      <c r="E6" s="12" t="n">
        <v>80</v>
      </c>
      <c r="F6" s="12" t="n">
        <v>86</v>
      </c>
      <c r="G6" s="12" t="n">
        <v>83</v>
      </c>
      <c r="H6" s="12" t="n">
        <v>84</v>
      </c>
      <c r="I6" s="13">
        <f>COUNT(C6:H6)</f>
        <v/>
      </c>
    </row>
    <row r="7">
      <c r="A7" s="10" t="inlineStr">
        <is>
          <t>B</t>
        </is>
      </c>
      <c r="B7" s="11" t="inlineStr">
        <is>
          <t>E-Learning</t>
        </is>
      </c>
      <c r="C7" s="12" t="n">
        <v>78</v>
      </c>
      <c r="D7" s="12" t="n">
        <v>82</v>
      </c>
      <c r="E7" s="12" t="n">
        <v>79</v>
      </c>
      <c r="F7" s="12" t="n">
        <v>80</v>
      </c>
      <c r="G7" s="12" t="n">
        <v>81</v>
      </c>
      <c r="H7" s="12" t="n">
        <v>76</v>
      </c>
      <c r="I7" s="13">
        <f>COUNT(C7:H7)</f>
        <v/>
      </c>
    </row>
    <row r="8">
      <c r="A8" s="10" t="inlineStr">
        <is>
          <t>C</t>
        </is>
      </c>
      <c r="B8" s="11" t="inlineStr">
        <is>
          <t>Classroom</t>
        </is>
      </c>
      <c r="C8" s="12" t="n">
        <v>72</v>
      </c>
      <c r="D8" s="12" t="n">
        <v>75</v>
      </c>
      <c r="E8" s="12" t="n">
        <v>74</v>
      </c>
      <c r="F8" s="12" t="n">
        <v>78</v>
      </c>
      <c r="G8" s="12" t="n">
        <v>76</v>
      </c>
      <c r="H8" s="12" t="n">
        <v>73</v>
      </c>
      <c r="I8" s="13">
        <f>COUNT(C8:H8)</f>
        <v/>
      </c>
    </row>
    <row r="9">
      <c r="B9" s="6" t="inlineStr">
        <is>
          <t>TOTAL</t>
        </is>
      </c>
      <c r="I9" s="14">
        <f>SUM(I6:I8)</f>
        <v/>
      </c>
    </row>
    <row r="11">
      <c r="A11" s="3" t="inlineStr">
        <is>
          <t>Catatan: bila grup Anda kurang dari 6 observasi, hapus angka berlebih (biarkan kosong). Formula COUNT dan AVERAGE menyesuaikan otomatis.</t>
        </is>
      </c>
    </row>
  </sheetData>
  <mergeCells count="4">
    <mergeCell ref="A1:I1"/>
    <mergeCell ref="A4:I4"/>
    <mergeCell ref="A2:I2"/>
    <mergeCell ref="A11:I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</cols>
  <sheetData>
    <row r="1" ht="26" customHeight="1">
      <c r="A1" s="1" t="inlineStr">
        <is>
          <t>2 · Statistik Deskriptif per Grup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Rata-rata, varians, derajat bebas tiap grup + grand mean. Semua dihitung dari 1_DATA.</t>
        </is>
      </c>
    </row>
    <row r="4">
      <c r="A4" s="4" t="inlineStr">
        <is>
          <t>RINGKASAN PER GRUP</t>
        </is>
      </c>
      <c r="B4" s="5" t="n"/>
      <c r="C4" s="5" t="n"/>
      <c r="D4" s="5" t="n"/>
      <c r="E4" s="5" t="n"/>
      <c r="F4" s="5" t="n"/>
      <c r="G4" s="5" t="n"/>
    </row>
    <row r="5">
      <c r="A5" s="9" t="inlineStr"/>
      <c r="B5" s="9" t="inlineStr">
        <is>
          <t>Grup</t>
        </is>
      </c>
      <c r="C5" s="9" t="inlineStr">
        <is>
          <t>Σ x_i</t>
        </is>
      </c>
      <c r="D5" s="9" t="inlineStr">
        <is>
          <t>n_i</t>
        </is>
      </c>
      <c r="E5" s="9" t="inlineStr">
        <is>
          <t>Rata-rata x̄_i</t>
        </is>
      </c>
      <c r="F5" s="9" t="inlineStr">
        <is>
          <t>Varians s²_i</t>
        </is>
      </c>
      <c r="G5" s="9" t="inlineStr">
        <is>
          <t>df_i (= n_i−1)</t>
        </is>
      </c>
    </row>
    <row r="6">
      <c r="A6" s="10" t="inlineStr">
        <is>
          <t>A</t>
        </is>
      </c>
      <c r="B6" s="11" t="inlineStr">
        <is>
          <t>On-the-Job</t>
        </is>
      </c>
      <c r="C6" s="13">
        <f>SUM('1_DATA'!C6:H6)</f>
        <v/>
      </c>
      <c r="D6" s="13">
        <f>'1_DATA'!I6</f>
        <v/>
      </c>
      <c r="E6" s="15">
        <f>IFERROR(AVERAGE('1_DATA'!C6:H6),"")</f>
        <v/>
      </c>
      <c r="F6" s="15">
        <f>IFERROR(VAR('1_DATA'!C6:H6),"")</f>
        <v/>
      </c>
      <c r="G6" s="13">
        <f>D6-1</f>
        <v/>
      </c>
    </row>
    <row r="7">
      <c r="A7" s="10" t="inlineStr">
        <is>
          <t>B</t>
        </is>
      </c>
      <c r="B7" s="11" t="inlineStr">
        <is>
          <t>E-Learning</t>
        </is>
      </c>
      <c r="C7" s="13">
        <f>SUM('1_DATA'!C7:H7)</f>
        <v/>
      </c>
      <c r="D7" s="13">
        <f>'1_DATA'!I7</f>
        <v/>
      </c>
      <c r="E7" s="15">
        <f>IFERROR(AVERAGE('1_DATA'!C7:H7),"")</f>
        <v/>
      </c>
      <c r="F7" s="15">
        <f>IFERROR(VAR('1_DATA'!C7:H7),"")</f>
        <v/>
      </c>
      <c r="G7" s="13">
        <f>D7-1</f>
        <v/>
      </c>
    </row>
    <row r="8">
      <c r="A8" s="10" t="inlineStr">
        <is>
          <t>C</t>
        </is>
      </c>
      <c r="B8" s="11" t="inlineStr">
        <is>
          <t>Classroom</t>
        </is>
      </c>
      <c r="C8" s="13">
        <f>SUM('1_DATA'!C8:H8)</f>
        <v/>
      </c>
      <c r="D8" s="13">
        <f>'1_DATA'!I8</f>
        <v/>
      </c>
      <c r="E8" s="15">
        <f>IFERROR(AVERAGE('1_DATA'!C8:H8),"")</f>
        <v/>
      </c>
      <c r="F8" s="15">
        <f>IFERROR(VAR('1_DATA'!C8:H8),"")</f>
        <v/>
      </c>
      <c r="G8" s="13">
        <f>D8-1</f>
        <v/>
      </c>
    </row>
    <row r="10">
      <c r="A10" s="4" t="inlineStr">
        <is>
          <t>RATA-RATA GABUNGAN &amp; UKURAN SAMPEL</t>
        </is>
      </c>
      <c r="B10" s="5" t="n"/>
      <c r="C10" s="5" t="n"/>
      <c r="D10" s="5" t="n"/>
      <c r="E10" s="5" t="n"/>
      <c r="F10" s="5" t="n"/>
      <c r="G10" s="5" t="n"/>
    </row>
    <row r="11">
      <c r="B11" s="6" t="inlineStr">
        <is>
          <t>Total data  n</t>
        </is>
      </c>
      <c r="E11" s="13">
        <f>SUM(D6:D8)</f>
        <v/>
      </c>
      <c r="F11" s="16" t="n"/>
    </row>
    <row r="12">
      <c r="B12" s="6" t="inlineStr">
        <is>
          <t>Banyak grup  k</t>
        </is>
      </c>
      <c r="E12" s="13">
        <f>COUNT(D6:D8)</f>
        <v/>
      </c>
      <c r="F12" s="16" t="n"/>
    </row>
    <row r="13">
      <c r="B13" s="6" t="inlineStr">
        <is>
          <t>df antar  (k−1)</t>
        </is>
      </c>
      <c r="E13" s="13">
        <f>COUNT(D6:D8)-1</f>
        <v/>
      </c>
      <c r="F13" s="16" t="n"/>
    </row>
    <row r="14">
      <c r="B14" s="6" t="inlineStr">
        <is>
          <t>df dalam  (n−k)</t>
        </is>
      </c>
      <c r="E14" s="13">
        <f>SUM(D6:D8)-COUNT(D6:D8)</f>
        <v/>
      </c>
      <c r="F14" s="16" t="n"/>
    </row>
    <row r="15">
      <c r="B15" s="6" t="inlineStr">
        <is>
          <t>Grand mean  x̄̄</t>
        </is>
      </c>
      <c r="E15" s="15">
        <f>SUM(C6:C8)/SUM(D6:D8)</f>
        <v/>
      </c>
      <c r="F15" s="16" t="n"/>
    </row>
  </sheetData>
  <mergeCells count="9">
    <mergeCell ref="E12:F12"/>
    <mergeCell ref="A1:G1"/>
    <mergeCell ref="E15:F15"/>
    <mergeCell ref="E11:F11"/>
    <mergeCell ref="A4:G4"/>
    <mergeCell ref="A2:G2"/>
    <mergeCell ref="E13:F13"/>
    <mergeCell ref="E14:F14"/>
    <mergeCell ref="A10:G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2" customWidth="1" min="3" max="3"/>
    <col width="14" customWidth="1" min="4" max="4"/>
    <col width="16" customWidth="1" min="5" max="5"/>
    <col width="16" customWidth="1" min="6" max="6"/>
  </cols>
  <sheetData>
    <row r="1" ht="26" customHeight="1">
      <c r="A1" s="1" t="inlineStr">
        <is>
          <t>3 · Dekomposisi Keragaman — SSB, SSW, SST</t>
        </is>
      </c>
      <c r="B1" s="2" t="n"/>
      <c r="C1" s="2" t="n"/>
      <c r="D1" s="2" t="n"/>
      <c r="E1" s="2" t="n"/>
      <c r="F1" s="2" t="n"/>
    </row>
    <row r="2">
      <c r="A2" s="3" t="inlineStr">
        <is>
          <t>SST = SSB + SSW (selalu berlaku eksak). Cek konsistensi di baris bawah.</t>
        </is>
      </c>
    </row>
    <row r="4">
      <c r="A4" s="4" t="inlineStr">
        <is>
          <t>SSB — Keragaman ANTAR-grup: n_i · (x̄_i − x̄̄)²</t>
        </is>
      </c>
      <c r="B4" s="5" t="n"/>
      <c r="C4" s="5" t="n"/>
      <c r="D4" s="5" t="n"/>
      <c r="E4" s="5" t="n"/>
      <c r="F4" s="5" t="n"/>
    </row>
    <row r="5">
      <c r="A5" s="9" t="inlineStr">
        <is>
          <t>Grup</t>
        </is>
      </c>
      <c r="B5" s="9" t="inlineStr">
        <is>
          <t>n_i</t>
        </is>
      </c>
      <c r="C5" s="9" t="inlineStr">
        <is>
          <t>x̄_i</t>
        </is>
      </c>
      <c r="D5" s="9" t="inlineStr">
        <is>
          <t>x̄̄</t>
        </is>
      </c>
      <c r="E5" s="9" t="inlineStr">
        <is>
          <t>(x̄_i − x̄̄)²</t>
        </is>
      </c>
      <c r="F5" s="9" t="inlineStr">
        <is>
          <t>n_i·(x̄_i − x̄̄)²</t>
        </is>
      </c>
    </row>
    <row r="6">
      <c r="A6" s="10" t="inlineStr">
        <is>
          <t>A</t>
        </is>
      </c>
      <c r="B6" s="13">
        <f>'2_STAT_DESKRIPTIF'!D6</f>
        <v/>
      </c>
      <c r="C6" s="15">
        <f>'2_STAT_DESKRIPTIF'!E6</f>
        <v/>
      </c>
      <c r="D6" s="15">
        <f>'2_STAT_DESKRIPTIF'!E15</f>
        <v/>
      </c>
      <c r="E6" s="15">
        <f>(C6-D6)^2</f>
        <v/>
      </c>
      <c r="F6" s="15">
        <f>B6*E6</f>
        <v/>
      </c>
    </row>
    <row r="7">
      <c r="A7" s="10" t="inlineStr">
        <is>
          <t>B</t>
        </is>
      </c>
      <c r="B7" s="13">
        <f>'2_STAT_DESKRIPTIF'!D7</f>
        <v/>
      </c>
      <c r="C7" s="15">
        <f>'2_STAT_DESKRIPTIF'!E7</f>
        <v/>
      </c>
      <c r="D7" s="15">
        <f>'2_STAT_DESKRIPTIF'!E15</f>
        <v/>
      </c>
      <c r="E7" s="15">
        <f>(C7-D7)^2</f>
        <v/>
      </c>
      <c r="F7" s="15">
        <f>B7*E7</f>
        <v/>
      </c>
    </row>
    <row r="8">
      <c r="A8" s="10" t="inlineStr">
        <is>
          <t>C</t>
        </is>
      </c>
      <c r="B8" s="13">
        <f>'2_STAT_DESKRIPTIF'!D8</f>
        <v/>
      </c>
      <c r="C8" s="15">
        <f>'2_STAT_DESKRIPTIF'!E8</f>
        <v/>
      </c>
      <c r="D8" s="15">
        <f>'2_STAT_DESKRIPTIF'!E15</f>
        <v/>
      </c>
      <c r="E8" s="15">
        <f>(C8-D8)^2</f>
        <v/>
      </c>
      <c r="F8" s="15">
        <f>B8*E8</f>
        <v/>
      </c>
    </row>
    <row r="9">
      <c r="A9" s="17" t="inlineStr">
        <is>
          <t>Σ</t>
        </is>
      </c>
      <c r="B9" s="18">
        <f>SUM(B6:B8)</f>
        <v/>
      </c>
      <c r="F9" s="19">
        <f>SUM(F6:F8)</f>
        <v/>
      </c>
    </row>
    <row r="11">
      <c r="A11" s="4" t="inlineStr">
        <is>
          <t>SSW — Keragaman DALAM-grup: Σ (x_ij − x̄_i)²</t>
        </is>
      </c>
      <c r="B11" s="5" t="n"/>
      <c r="C11" s="5" t="n"/>
      <c r="D11" s="5" t="n"/>
      <c r="E11" s="5" t="n"/>
      <c r="F11" s="5" t="n"/>
    </row>
    <row r="12">
      <c r="A12" s="9" t="inlineStr">
        <is>
          <t>Grup</t>
        </is>
      </c>
      <c r="B12" s="9" t="inlineStr">
        <is>
          <t>Σ (x−x̄_i)²  per grup</t>
        </is>
      </c>
    </row>
    <row r="13">
      <c r="A13" s="7" t="inlineStr">
        <is>
          <t>A (On-the-Job)</t>
        </is>
      </c>
      <c r="B13" s="15">
        <f>SUMPRODUCT(('1_DATA'!C6:H6-'2_STAT_DESKRIPTIF'!E6)^2)</f>
        <v/>
      </c>
    </row>
    <row r="14">
      <c r="A14" s="7" t="inlineStr">
        <is>
          <t>B (E-Learning)</t>
        </is>
      </c>
      <c r="B14" s="15">
        <f>SUMPRODUCT(('1_DATA'!C7:H7-'2_STAT_DESKRIPTIF'!E7)^2)</f>
        <v/>
      </c>
    </row>
    <row r="15">
      <c r="A15" s="7" t="inlineStr">
        <is>
          <t>C (Classroom)</t>
        </is>
      </c>
      <c r="B15" s="15">
        <f>SUMPRODUCT(('1_DATA'!C8:H8-'2_STAT_DESKRIPTIF'!E8)^2)</f>
        <v/>
      </c>
    </row>
    <row r="16">
      <c r="A16" s="17" t="inlineStr">
        <is>
          <t>Σ</t>
        </is>
      </c>
      <c r="B16" s="19">
        <f>SUM(B13:B15)</f>
        <v/>
      </c>
    </row>
    <row r="18">
      <c r="A18" s="4" t="inlineStr">
        <is>
          <t>CEK DEKOMPOSISI: SST harus = SSB + SSW</t>
        </is>
      </c>
      <c r="B18" s="5" t="n"/>
      <c r="C18" s="5" t="n"/>
      <c r="D18" s="5" t="n"/>
      <c r="E18" s="5" t="n"/>
      <c r="F18" s="5" t="n"/>
    </row>
    <row r="19">
      <c r="B19" s="20" t="inlineStr">
        <is>
          <t>SSB</t>
        </is>
      </c>
      <c r="C19" s="15">
        <f>F9</f>
        <v/>
      </c>
      <c r="D19" s="20" t="inlineStr">
        <is>
          <t>SSW</t>
        </is>
      </c>
      <c r="E19" s="15">
        <f>B16</f>
        <v/>
      </c>
    </row>
    <row r="20">
      <c r="B20" s="20" t="inlineStr">
        <is>
          <t>SSB + SSW</t>
        </is>
      </c>
      <c r="C20" s="15">
        <f>F9+B16</f>
        <v/>
      </c>
      <c r="D20" s="20" t="inlineStr">
        <is>
          <t>SST langsung</t>
        </is>
      </c>
      <c r="E20" s="15">
        <f>DEVSQ('1_DATA'!C6:H8)</f>
        <v/>
      </c>
    </row>
    <row r="21">
      <c r="B21" s="20" t="inlineStr">
        <is>
          <t>Selisih (harus ≈ 0)</t>
        </is>
      </c>
      <c r="C21" s="21">
        <f>C20-E20</f>
        <v/>
      </c>
    </row>
  </sheetData>
  <mergeCells count="5">
    <mergeCell ref="A2:F2"/>
    <mergeCell ref="A11:F11"/>
    <mergeCell ref="A1:F1"/>
    <mergeCell ref="A18:F18"/>
    <mergeCell ref="A4:F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0" customWidth="1" min="3" max="3"/>
    <col width="14" customWidth="1" min="4" max="4"/>
    <col width="14" customWidth="1" min="5" max="5"/>
    <col width="14" customWidth="1" min="6" max="6"/>
    <col width="24" customWidth="1" min="7" max="7"/>
  </cols>
  <sheetData>
    <row r="1" ht="26" customHeight="1">
      <c r="A1" s="1" t="inlineStr">
        <is>
          <t>4 · Tabel ANOVA Lengkap (otomatis)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Bandingkan F dengan F-kritis ATAU p-value dengan α. Kedua cara harus sepakat.</t>
        </is>
      </c>
    </row>
    <row r="4">
      <c r="A4" s="4" t="inlineStr">
        <is>
          <t>INPUT</t>
        </is>
      </c>
      <c r="B4" s="5" t="n"/>
      <c r="C4" s="5" t="n"/>
      <c r="D4" s="5" t="n"/>
      <c r="E4" s="5" t="n"/>
      <c r="F4" s="5" t="n"/>
      <c r="G4" s="5" t="n"/>
    </row>
    <row r="5">
      <c r="A5" s="6" t="inlineStr">
        <is>
          <t>Taraf signifikansi  α</t>
        </is>
      </c>
      <c r="B5" s="22" t="n">
        <v>0.05</v>
      </c>
      <c r="C5" s="3" t="inlineStr">
        <is>
          <t>← KUNING. Ambang salah-tolak (0,05 = 5%)</t>
        </is>
      </c>
    </row>
    <row r="7">
      <c r="A7" s="4" t="inlineStr">
        <is>
          <t>TABEL ANOVA</t>
        </is>
      </c>
      <c r="B7" s="5" t="n"/>
      <c r="C7" s="5" t="n"/>
      <c r="D7" s="5" t="n"/>
      <c r="E7" s="5" t="n"/>
      <c r="F7" s="5" t="n"/>
      <c r="G7" s="5" t="n"/>
    </row>
    <row r="8">
      <c r="A8" s="9" t="inlineStr">
        <is>
          <t>Sumber Variasi</t>
        </is>
      </c>
      <c r="B8" s="9" t="inlineStr">
        <is>
          <t>SS</t>
        </is>
      </c>
      <c r="C8" s="9" t="inlineStr">
        <is>
          <t>df</t>
        </is>
      </c>
      <c r="D8" s="9" t="inlineStr">
        <is>
          <t>MS</t>
        </is>
      </c>
      <c r="E8" s="9" t="inlineStr">
        <is>
          <t>F</t>
        </is>
      </c>
      <c r="F8" s="9" t="inlineStr">
        <is>
          <t>p-value</t>
        </is>
      </c>
      <c r="G8" s="9" t="inlineStr">
        <is>
          <t>Keputusan</t>
        </is>
      </c>
    </row>
    <row r="9">
      <c r="A9" s="11" t="inlineStr">
        <is>
          <t>Antar-grup</t>
        </is>
      </c>
      <c r="B9" s="15">
        <f>'3_SSB_SSW_SST'!F9</f>
        <v/>
      </c>
      <c r="C9" s="13">
        <f>'2_STAT_DESKRIPTIF'!E13</f>
        <v/>
      </c>
      <c r="D9" s="15">
        <f>B9/C9</f>
        <v/>
      </c>
      <c r="E9" s="15">
        <f>D9/D10</f>
        <v/>
      </c>
      <c r="F9" s="21">
        <f>F.DIST.RT(E9,C9,C10)</f>
        <v/>
      </c>
      <c r="G9" s="23">
        <f>IF(F9&lt;$B$5,"TOLAK H₀ (ada beda)","gagal tolak H₀")</f>
        <v/>
      </c>
    </row>
    <row r="10">
      <c r="A10" s="11" t="inlineStr">
        <is>
          <t>Dalam-grup</t>
        </is>
      </c>
      <c r="B10" s="15">
        <f>'3_SSB_SSW_SST'!B16</f>
        <v/>
      </c>
      <c r="C10" s="13">
        <f>'2_STAT_DESKRIPTIF'!E14</f>
        <v/>
      </c>
      <c r="D10" s="15">
        <f>B10/C10</f>
        <v/>
      </c>
    </row>
    <row r="11">
      <c r="A11" s="24" t="inlineStr">
        <is>
          <t>Total</t>
        </is>
      </c>
      <c r="B11" s="25">
        <f>B9+B10</f>
        <v/>
      </c>
      <c r="C11" s="18">
        <f>C9+C10</f>
        <v/>
      </c>
      <c r="D11" s="5" t="n"/>
      <c r="E11" s="5" t="n"/>
      <c r="F11" s="5" t="n"/>
      <c r="G11" s="5" t="n"/>
    </row>
    <row r="13">
      <c r="A13" s="4" t="inlineStr">
        <is>
          <t>RINGKASAN HASIL</t>
        </is>
      </c>
      <c r="B13" s="5" t="n"/>
      <c r="C13" s="5" t="n"/>
      <c r="D13" s="5" t="n"/>
      <c r="E13" s="5" t="n"/>
      <c r="F13" s="5" t="n"/>
      <c r="G13" s="5" t="n"/>
    </row>
    <row r="14">
      <c r="A14" s="6" t="inlineStr">
        <is>
          <t>F-kritis  F_crit(α; df1; df2)</t>
        </is>
      </c>
      <c r="B14" s="15">
        <f>F.INV(1-$B$5,C9,C10)</f>
        <v/>
      </c>
      <c r="C14" s="26" t="n"/>
      <c r="D14" s="16" t="n"/>
    </row>
    <row r="15">
      <c r="A15" s="6" t="inlineStr">
        <is>
          <t>p-value (dari tabel di atas)</t>
        </is>
      </c>
      <c r="B15" s="21">
        <f>F9</f>
        <v/>
      </c>
      <c r="C15" s="26" t="n"/>
      <c r="D15" s="16" t="n"/>
    </row>
    <row r="16">
      <c r="A16" s="6" t="inlineStr">
        <is>
          <t>Keputusan (berdasar F vs F-kritis)</t>
        </is>
      </c>
      <c r="B16" s="23">
        <f>IF(E9&gt;F14,"TOLAK H₀","gagal tolak H₀")</f>
        <v/>
      </c>
      <c r="C16" s="26" t="n"/>
      <c r="D16" s="16" t="n"/>
    </row>
    <row r="17">
      <c r="A17" s="6" t="inlineStr">
        <is>
          <t>Keputusan (berdasar p-value)</t>
        </is>
      </c>
      <c r="B17" s="23">
        <f>IF(F9&lt;$B$5,"TOLAK H₀ (p &lt; α)","gagal tolak H₀ (p ≥ α)")</f>
        <v/>
      </c>
      <c r="C17" s="26" t="n"/>
      <c r="D17" s="16" t="n"/>
    </row>
    <row r="18">
      <c r="A18" s="6" t="inlineStr">
        <is>
          <t>Eta-kuadrat  η² = SSB/SST</t>
        </is>
      </c>
      <c r="B18" s="15">
        <f>B9/B11</f>
        <v/>
      </c>
      <c r="C18" s="26" t="n"/>
      <c r="D18" s="16" t="n"/>
    </row>
    <row r="19">
      <c r="A19" s="6" t="inlineStr">
        <is>
          <t>Tafsir η²</t>
        </is>
      </c>
      <c r="B19" s="23">
        <f>IF(B18&lt;0.06,"kecil",IF(B18&lt;0.14,"sedang","besar"))</f>
        <v/>
      </c>
      <c r="C19" s="26" t="n"/>
      <c r="D19" s="16" t="n"/>
    </row>
    <row r="21">
      <c r="A21" s="3" t="inlineStr">
        <is>
          <t>Patokan η²: &lt; 0,06 kecil, 0,06–0,14 sedang, &gt; 0,14 besar (Cohen).</t>
        </is>
      </c>
    </row>
  </sheetData>
  <mergeCells count="13">
    <mergeCell ref="A13:G13"/>
    <mergeCell ref="B19:D19"/>
    <mergeCell ref="A1:G1"/>
    <mergeCell ref="B14:D14"/>
    <mergeCell ref="A21:G21"/>
    <mergeCell ref="A4:G4"/>
    <mergeCell ref="B17:D17"/>
    <mergeCell ref="B18:D18"/>
    <mergeCell ref="C5:G5"/>
    <mergeCell ref="A2:G2"/>
    <mergeCell ref="A7:G7"/>
    <mergeCell ref="B15:D15"/>
    <mergeCell ref="B16:D1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8" customWidth="1" min="6" max="6"/>
    <col width="16" customWidth="1" min="7" max="7"/>
  </cols>
  <sheetData>
    <row r="1" ht="26" customHeight="1">
      <c r="A1" s="1" t="inlineStr">
        <is>
          <t>5 · Uji Lanjutan — Tukey HSD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Jalankan HANYA bila ANOVA menolak H₀. q-kritis diambil dari tabel studentized range (lembar 7_REFERENSI).</t>
        </is>
      </c>
    </row>
    <row r="4">
      <c r="A4" s="4" t="inlineStr">
        <is>
          <t>INPUT</t>
        </is>
      </c>
      <c r="B4" s="5" t="n"/>
      <c r="C4" s="5" t="n"/>
      <c r="D4" s="5" t="n"/>
      <c r="E4" s="5" t="n"/>
      <c r="F4" s="5" t="n"/>
      <c r="G4" s="5" t="n"/>
    </row>
    <row r="5">
      <c r="A5" s="6" t="inlineStr">
        <is>
          <t>q-kritis  q(α; k; df2)</t>
        </is>
      </c>
      <c r="B5" s="27" t="n">
        <v>3.673</v>
      </c>
      <c r="C5" s="3" t="inlineStr">
        <is>
          <t>← KUNING. Dari 7_REFERENSI sesuai (k, df2, α). Contoh: 3,673 untuk k=3, df=15.</t>
        </is>
      </c>
    </row>
    <row r="7">
      <c r="A7" s="4" t="inlineStr">
        <is>
          <t>AMBANG HSD</t>
        </is>
      </c>
      <c r="B7" s="5" t="n"/>
      <c r="C7" s="5" t="n"/>
      <c r="D7" s="5" t="n"/>
      <c r="E7" s="5" t="n"/>
      <c r="F7" s="5" t="n"/>
      <c r="G7" s="5" t="n"/>
    </row>
    <row r="8">
      <c r="A8" s="6" t="inlineStr">
        <is>
          <t>MSW (dari tabel ANOVA)</t>
        </is>
      </c>
      <c r="B8" s="15">
        <f>'4_TABEL_ANOVA'!D10</f>
        <v/>
      </c>
    </row>
    <row r="9">
      <c r="A9" s="6" t="inlineStr">
        <is>
          <t>n_i per grup (asumsi seimbang)</t>
        </is>
      </c>
      <c r="B9" s="13">
        <f>'2_STAT_DESKRIPTIF'!D6</f>
        <v/>
      </c>
    </row>
    <row r="10">
      <c r="A10" s="6" t="inlineStr">
        <is>
          <t>HSD = q · √(MSW / n_i)</t>
        </is>
      </c>
      <c r="B10" s="15">
        <f>B5*SQRT(B8/B9)</f>
        <v/>
      </c>
    </row>
    <row r="12">
      <c r="A12" s="4" t="inlineStr">
        <is>
          <t>MATRIKS PASANGAN</t>
        </is>
      </c>
      <c r="B12" s="5" t="n"/>
      <c r="C12" s="5" t="n"/>
      <c r="D12" s="5" t="n"/>
      <c r="E12" s="5" t="n"/>
      <c r="F12" s="5" t="n"/>
      <c r="G12" s="5" t="n"/>
    </row>
    <row r="13">
      <c r="A13" s="9" t="inlineStr">
        <is>
          <t>Pasangan</t>
        </is>
      </c>
      <c r="B13" s="9" t="inlineStr">
        <is>
          <t>x̄_i</t>
        </is>
      </c>
      <c r="C13" s="9" t="inlineStr">
        <is>
          <t>x̄_j</t>
        </is>
      </c>
      <c r="D13" s="9" t="inlineStr">
        <is>
          <t>|x̄_i − x̄_j|</t>
        </is>
      </c>
      <c r="E13" s="9" t="inlineStr">
        <is>
          <t>HSD</t>
        </is>
      </c>
      <c r="F13" s="9" t="inlineStr">
        <is>
          <t>Berbeda?</t>
        </is>
      </c>
      <c r="G13" s="9" t="inlineStr">
        <is>
          <t>Selang 95% (x̄_i − x̄_j)</t>
        </is>
      </c>
    </row>
    <row r="14">
      <c r="A14" s="10" t="inlineStr">
        <is>
          <t>A vs B</t>
        </is>
      </c>
      <c r="B14" s="15">
        <f>'2_STAT_DESKRIPTIF'!E6</f>
        <v/>
      </c>
      <c r="C14" s="15">
        <f>'2_STAT_DESKRIPTIF'!E7</f>
        <v/>
      </c>
      <c r="D14" s="15">
        <f>ABS(B14-C14)</f>
        <v/>
      </c>
      <c r="E14" s="15">
        <f>B10</f>
        <v/>
      </c>
      <c r="F14" s="23">
        <f>IF(D14&gt;E14,"YA berbeda","tidak")</f>
        <v/>
      </c>
      <c r="G14" s="23">
        <f>"( "&amp;TEXT(B14-C14-B10,"0.00")&amp;" , "&amp;TEXT(B14-C14+B10,"0.00")&amp;" )"</f>
        <v/>
      </c>
    </row>
    <row r="15">
      <c r="A15" s="10" t="inlineStr">
        <is>
          <t>A vs C</t>
        </is>
      </c>
      <c r="B15" s="15">
        <f>'2_STAT_DESKRIPTIF'!E6</f>
        <v/>
      </c>
      <c r="C15" s="15">
        <f>'2_STAT_DESKRIPTIF'!E8</f>
        <v/>
      </c>
      <c r="D15" s="15">
        <f>ABS(B15-C15)</f>
        <v/>
      </c>
      <c r="E15" s="15">
        <f>B10</f>
        <v/>
      </c>
      <c r="F15" s="23">
        <f>IF(D15&gt;E15,"YA berbeda","tidak")</f>
        <v/>
      </c>
      <c r="G15" s="23">
        <f>"( "&amp;TEXT(B15-C15-B10,"0.00")&amp;" , "&amp;TEXT(B15-C15+B10,"0.00")&amp;" )"</f>
        <v/>
      </c>
    </row>
    <row r="16">
      <c r="A16" s="10" t="inlineStr">
        <is>
          <t>B vs C</t>
        </is>
      </c>
      <c r="B16" s="15">
        <f>'2_STAT_DESKRIPTIF'!E7</f>
        <v/>
      </c>
      <c r="C16" s="15">
        <f>'2_STAT_DESKRIPTIF'!E8</f>
        <v/>
      </c>
      <c r="D16" s="15">
        <f>ABS(B16-C16)</f>
        <v/>
      </c>
      <c r="E16" s="15">
        <f>B10</f>
        <v/>
      </c>
      <c r="F16" s="23">
        <f>IF(D16&gt;E16,"YA berbeda","tidak")</f>
        <v/>
      </c>
      <c r="G16" s="23">
        <f>"( "&amp;TEXT(B16-C16-B10,"0.00")&amp;" , "&amp;TEXT(B16-C16+B10,"0.00")&amp;" )"</f>
        <v/>
      </c>
    </row>
    <row r="18">
      <c r="A18" s="3" t="inlineStr">
        <is>
          <t>Interpretasi: pasangan dinyatakan berbeda bila |selisih| &gt; HSD, dengan kendali galat menyeluruh tetap di α.</t>
        </is>
      </c>
    </row>
    <row r="19">
      <c r="A19" s="3" t="inlineStr">
        <is>
          <t>Selang 95% Tukey: (selisih − HSD , selisih + HSD). Bila selang tidak memuat 0 → pasangan berbeda.</t>
        </is>
      </c>
    </row>
  </sheetData>
  <mergeCells count="8">
    <mergeCell ref="A1:G1"/>
    <mergeCell ref="A18:G18"/>
    <mergeCell ref="A12:G12"/>
    <mergeCell ref="A4:G4"/>
    <mergeCell ref="C5:G5"/>
    <mergeCell ref="A2:G2"/>
    <mergeCell ref="A7:G7"/>
    <mergeCell ref="A19:G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6" customWidth="1" min="3" max="3"/>
    <col width="16" customWidth="1" min="4" max="4"/>
    <col width="16" customWidth="1" min="5" max="5"/>
  </cols>
  <sheetData>
    <row r="1" ht="26" customHeight="1">
      <c r="A1" s="1" t="inlineStr">
        <is>
          <t>6 · Diagram Rata-rata Grup + Error Bar</t>
        </is>
      </c>
      <c r="B1" s="2" t="n"/>
      <c r="C1" s="2" t="n"/>
      <c r="D1" s="2" t="n"/>
      <c r="E1" s="2" t="n"/>
    </row>
    <row r="2">
      <c r="A2" s="3" t="inlineStr">
        <is>
          <t>Tinggi batang = rata-rata grup. Error bar = ±1 galat baku (SE = s_i/√n_i).</t>
        </is>
      </c>
    </row>
    <row r="4">
      <c r="A4" s="4" t="inlineStr">
        <is>
          <t>DATA UNTUK CHART</t>
        </is>
      </c>
      <c r="B4" s="5" t="n"/>
      <c r="C4" s="5" t="n"/>
      <c r="D4" s="5" t="n"/>
      <c r="E4" s="5" t="n"/>
    </row>
    <row r="5">
      <c r="A5" s="9" t="inlineStr"/>
      <c r="B5" s="9" t="inlineStr">
        <is>
          <t>Grup</t>
        </is>
      </c>
      <c r="C5" s="9" t="inlineStr">
        <is>
          <t>Rata-rata</t>
        </is>
      </c>
      <c r="D5" s="9" t="inlineStr">
        <is>
          <t>Galat baku SE</t>
        </is>
      </c>
      <c r="E5" s="9" t="inlineStr">
        <is>
          <t>n_i</t>
        </is>
      </c>
    </row>
    <row r="6">
      <c r="A6" s="10" t="inlineStr">
        <is>
          <t>A</t>
        </is>
      </c>
      <c r="B6" s="11" t="inlineStr">
        <is>
          <t>On-the-Job</t>
        </is>
      </c>
      <c r="C6" s="28">
        <f>'2_STAT_DESKRIPTIF'!E6</f>
        <v/>
      </c>
      <c r="D6" s="15">
        <f>SQRT('2_STAT_DESKRIPTIF'!F6/'2_STAT_DESKRIPTIF'!D6)</f>
        <v/>
      </c>
      <c r="E6" s="13">
        <f>'2_STAT_DESKRIPTIF'!D6</f>
        <v/>
      </c>
    </row>
    <row r="7">
      <c r="A7" s="10" t="inlineStr">
        <is>
          <t>B</t>
        </is>
      </c>
      <c r="B7" s="11" t="inlineStr">
        <is>
          <t>E-Learning</t>
        </is>
      </c>
      <c r="C7" s="28">
        <f>'2_STAT_DESKRIPTIF'!E7</f>
        <v/>
      </c>
      <c r="D7" s="15">
        <f>SQRT('2_STAT_DESKRIPTIF'!F7/'2_STAT_DESKRIPTIF'!D7)</f>
        <v/>
      </c>
      <c r="E7" s="13">
        <f>'2_STAT_DESKRIPTIF'!D7</f>
        <v/>
      </c>
    </row>
    <row r="8">
      <c r="A8" s="10" t="inlineStr">
        <is>
          <t>C</t>
        </is>
      </c>
      <c r="B8" s="11" t="inlineStr">
        <is>
          <t>Classroom</t>
        </is>
      </c>
      <c r="C8" s="28">
        <f>'2_STAT_DESKRIPTIF'!E8</f>
        <v/>
      </c>
      <c r="D8" s="15">
        <f>SQRT('2_STAT_DESKRIPTIF'!F8/'2_STAT_DESKRIPTIF'!D8)</f>
        <v/>
      </c>
      <c r="E8" s="13">
        <f>'2_STAT_DESKRIPTIF'!D8</f>
        <v/>
      </c>
    </row>
    <row r="11">
      <c r="A11" s="3" t="inlineStr">
        <is>
          <t>Bila error bar dua grup tidak saling tumpang-tindih, biasanya pasangan berbeda (heuristik kasar — tetap verifikasi dengan Tukey HSD).</t>
        </is>
      </c>
    </row>
  </sheetData>
  <mergeCells count="4">
    <mergeCell ref="A2:E2"/>
    <mergeCell ref="A11:E11"/>
    <mergeCell ref="A1:E1"/>
    <mergeCell ref="A4:E4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4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</cols>
  <sheetData>
    <row r="1" ht="26" customHeight="1">
      <c r="A1" s="1" t="inlineStr">
        <is>
          <t>7 · Tabel Nilai Kritis — F(0,05) dan q Rentang Studentized (0,05)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>
      <c r="A2" s="3" t="inlineStr">
        <is>
          <t>Nilai acuan untuk mengisi F-kritis (lembar 4) dan q-kritis Tukey (lembar 5).</t>
        </is>
      </c>
    </row>
    <row r="4">
      <c r="A4" s="4" t="inlineStr">
        <is>
          <t>A. Nilai Kritis F  (α = 0,05, ekor kanan)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</row>
    <row r="5">
      <c r="A5" s="3" t="inlineStr">
        <is>
          <t>Baris = df dalam (df2). Kolom = df antar (df1).</t>
        </is>
      </c>
    </row>
    <row r="6">
      <c r="A6" s="9" t="inlineStr">
        <is>
          <t>df2 \ df1</t>
        </is>
      </c>
      <c r="B6" s="9" t="n">
        <v>1</v>
      </c>
      <c r="C6" s="9" t="n">
        <v>2</v>
      </c>
      <c r="D6" s="9" t="n">
        <v>3</v>
      </c>
      <c r="E6" s="9" t="n">
        <v>4</v>
      </c>
      <c r="F6" s="9" t="n">
        <v>5</v>
      </c>
      <c r="G6" s="9" t="n">
        <v>6</v>
      </c>
      <c r="H6" s="9" t="n">
        <v>8</v>
      </c>
      <c r="I6" s="9" t="n">
        <v>10</v>
      </c>
      <c r="J6" s="9" t="n">
        <v>12</v>
      </c>
      <c r="K6" s="9" t="n">
        <v>15</v>
      </c>
      <c r="L6" s="9" t="n">
        <v>20</v>
      </c>
      <c r="M6" s="9" t="n">
        <v>30</v>
      </c>
    </row>
    <row r="7">
      <c r="A7" s="9" t="n">
        <v>1</v>
      </c>
      <c r="B7" s="29" t="n">
        <v>161.448</v>
      </c>
      <c r="C7" s="29" t="n">
        <v>199.5</v>
      </c>
      <c r="D7" s="29" t="n">
        <v>215.707</v>
      </c>
      <c r="E7" s="29" t="n">
        <v>224.583</v>
      </c>
      <c r="F7" s="29" t="n">
        <v>230.162</v>
      </c>
      <c r="G7" s="29" t="n">
        <v>233.986</v>
      </c>
      <c r="H7" s="29" t="n">
        <v>238.883</v>
      </c>
      <c r="I7" s="29" t="n">
        <v>241.882</v>
      </c>
      <c r="J7" s="29" t="n">
        <v>243.906</v>
      </c>
      <c r="K7" s="29" t="n">
        <v>245.95</v>
      </c>
      <c r="L7" s="29" t="n">
        <v>248.013</v>
      </c>
      <c r="M7" s="29" t="n">
        <v>250.095</v>
      </c>
    </row>
    <row r="8">
      <c r="A8" s="9" t="n">
        <v>2</v>
      </c>
      <c r="B8" s="29" t="n">
        <v>18.513</v>
      </c>
      <c r="C8" s="29" t="n">
        <v>19</v>
      </c>
      <c r="D8" s="29" t="n">
        <v>19.164</v>
      </c>
      <c r="E8" s="29" t="n">
        <v>19.247</v>
      </c>
      <c r="F8" s="29" t="n">
        <v>19.296</v>
      </c>
      <c r="G8" s="29" t="n">
        <v>19.33</v>
      </c>
      <c r="H8" s="29" t="n">
        <v>19.371</v>
      </c>
      <c r="I8" s="29" t="n">
        <v>19.396</v>
      </c>
      <c r="J8" s="29" t="n">
        <v>19.413</v>
      </c>
      <c r="K8" s="29" t="n">
        <v>19.429</v>
      </c>
      <c r="L8" s="29" t="n">
        <v>19.446</v>
      </c>
      <c r="M8" s="29" t="n">
        <v>19.462</v>
      </c>
    </row>
    <row r="9">
      <c r="A9" s="9" t="n">
        <v>3</v>
      </c>
      <c r="B9" s="29" t="n">
        <v>10.128</v>
      </c>
      <c r="C9" s="29" t="n">
        <v>9.552</v>
      </c>
      <c r="D9" s="29" t="n">
        <v>9.276999999999999</v>
      </c>
      <c r="E9" s="29" t="n">
        <v>9.117000000000001</v>
      </c>
      <c r="F9" s="29" t="n">
        <v>9.013</v>
      </c>
      <c r="G9" s="29" t="n">
        <v>8.941000000000001</v>
      </c>
      <c r="H9" s="29" t="n">
        <v>8.845000000000001</v>
      </c>
      <c r="I9" s="29" t="n">
        <v>8.786</v>
      </c>
      <c r="J9" s="29" t="n">
        <v>8.744999999999999</v>
      </c>
      <c r="K9" s="29" t="n">
        <v>8.702999999999999</v>
      </c>
      <c r="L9" s="29" t="n">
        <v>8.66</v>
      </c>
      <c r="M9" s="29" t="n">
        <v>8.617000000000001</v>
      </c>
    </row>
    <row r="10">
      <c r="A10" s="9" t="n">
        <v>4</v>
      </c>
      <c r="B10" s="29" t="n">
        <v>7.709</v>
      </c>
      <c r="C10" s="29" t="n">
        <v>6.944</v>
      </c>
      <c r="D10" s="29" t="n">
        <v>6.591</v>
      </c>
      <c r="E10" s="29" t="n">
        <v>6.388</v>
      </c>
      <c r="F10" s="29" t="n">
        <v>6.256</v>
      </c>
      <c r="G10" s="29" t="n">
        <v>6.163</v>
      </c>
      <c r="H10" s="29" t="n">
        <v>6.041</v>
      </c>
      <c r="I10" s="29" t="n">
        <v>5.964</v>
      </c>
      <c r="J10" s="29" t="n">
        <v>5.912</v>
      </c>
      <c r="K10" s="29" t="n">
        <v>5.858</v>
      </c>
      <c r="L10" s="29" t="n">
        <v>5.803</v>
      </c>
      <c r="M10" s="29" t="n">
        <v>5.746</v>
      </c>
    </row>
    <row r="11">
      <c r="A11" s="9" t="n">
        <v>5</v>
      </c>
      <c r="B11" s="29" t="n">
        <v>6.608</v>
      </c>
      <c r="C11" s="29" t="n">
        <v>5.786</v>
      </c>
      <c r="D11" s="29" t="n">
        <v>5.409</v>
      </c>
      <c r="E11" s="29" t="n">
        <v>5.192</v>
      </c>
      <c r="F11" s="29" t="n">
        <v>5.05</v>
      </c>
      <c r="G11" s="29" t="n">
        <v>4.95</v>
      </c>
      <c r="H11" s="29" t="n">
        <v>4.818</v>
      </c>
      <c r="I11" s="29" t="n">
        <v>4.735</v>
      </c>
      <c r="J11" s="29" t="n">
        <v>4.678</v>
      </c>
      <c r="K11" s="29" t="n">
        <v>4.619</v>
      </c>
      <c r="L11" s="29" t="n">
        <v>4.558</v>
      </c>
      <c r="M11" s="29" t="n">
        <v>4.496</v>
      </c>
    </row>
    <row r="12">
      <c r="A12" s="9" t="n">
        <v>6</v>
      </c>
      <c r="B12" s="29" t="n">
        <v>5.987</v>
      </c>
      <c r="C12" s="29" t="n">
        <v>5.143</v>
      </c>
      <c r="D12" s="29" t="n">
        <v>4.757</v>
      </c>
      <c r="E12" s="29" t="n">
        <v>4.534</v>
      </c>
      <c r="F12" s="29" t="n">
        <v>4.387</v>
      </c>
      <c r="G12" s="29" t="n">
        <v>4.284</v>
      </c>
      <c r="H12" s="29" t="n">
        <v>4.147</v>
      </c>
      <c r="I12" s="29" t="n">
        <v>4.06</v>
      </c>
      <c r="J12" s="29" t="n">
        <v>4</v>
      </c>
      <c r="K12" s="29" t="n">
        <v>3.938</v>
      </c>
      <c r="L12" s="29" t="n">
        <v>3.874</v>
      </c>
      <c r="M12" s="29" t="n">
        <v>3.808</v>
      </c>
    </row>
    <row r="13">
      <c r="A13" s="9" t="n">
        <v>7</v>
      </c>
      <c r="B13" s="29" t="n">
        <v>5.591</v>
      </c>
      <c r="C13" s="29" t="n">
        <v>4.737</v>
      </c>
      <c r="D13" s="29" t="n">
        <v>4.347</v>
      </c>
      <c r="E13" s="29" t="n">
        <v>4.12</v>
      </c>
      <c r="F13" s="29" t="n">
        <v>3.972</v>
      </c>
      <c r="G13" s="29" t="n">
        <v>3.866</v>
      </c>
      <c r="H13" s="29" t="n">
        <v>3.726</v>
      </c>
      <c r="I13" s="29" t="n">
        <v>3.637</v>
      </c>
      <c r="J13" s="29" t="n">
        <v>3.575</v>
      </c>
      <c r="K13" s="29" t="n">
        <v>3.511</v>
      </c>
      <c r="L13" s="29" t="n">
        <v>3.445</v>
      </c>
      <c r="M13" s="29" t="n">
        <v>3.376</v>
      </c>
    </row>
    <row r="14">
      <c r="A14" s="9" t="n">
        <v>8</v>
      </c>
      <c r="B14" s="29" t="n">
        <v>5.318</v>
      </c>
      <c r="C14" s="29" t="n">
        <v>4.459</v>
      </c>
      <c r="D14" s="29" t="n">
        <v>4.066</v>
      </c>
      <c r="E14" s="29" t="n">
        <v>3.838</v>
      </c>
      <c r="F14" s="29" t="n">
        <v>3.687</v>
      </c>
      <c r="G14" s="29" t="n">
        <v>3.581</v>
      </c>
      <c r="H14" s="29" t="n">
        <v>3.438</v>
      </c>
      <c r="I14" s="29" t="n">
        <v>3.347</v>
      </c>
      <c r="J14" s="29" t="n">
        <v>3.284</v>
      </c>
      <c r="K14" s="29" t="n">
        <v>3.218</v>
      </c>
      <c r="L14" s="29" t="n">
        <v>3.15</v>
      </c>
      <c r="M14" s="29" t="n">
        <v>3.079</v>
      </c>
    </row>
    <row r="15">
      <c r="A15" s="9" t="n">
        <v>9</v>
      </c>
      <c r="B15" s="29" t="n">
        <v>5.117</v>
      </c>
      <c r="C15" s="29" t="n">
        <v>4.256</v>
      </c>
      <c r="D15" s="29" t="n">
        <v>3.863</v>
      </c>
      <c r="E15" s="29" t="n">
        <v>3.633</v>
      </c>
      <c r="F15" s="29" t="n">
        <v>3.482</v>
      </c>
      <c r="G15" s="29" t="n">
        <v>3.374</v>
      </c>
      <c r="H15" s="29" t="n">
        <v>3.23</v>
      </c>
      <c r="I15" s="29" t="n">
        <v>3.137</v>
      </c>
      <c r="J15" s="29" t="n">
        <v>3.073</v>
      </c>
      <c r="K15" s="29" t="n">
        <v>3.006</v>
      </c>
      <c r="L15" s="29" t="n">
        <v>2.936</v>
      </c>
      <c r="M15" s="29" t="n">
        <v>2.864</v>
      </c>
    </row>
    <row r="16">
      <c r="A16" s="9" t="n">
        <v>10</v>
      </c>
      <c r="B16" s="29" t="n">
        <v>4.965</v>
      </c>
      <c r="C16" s="29" t="n">
        <v>4.103</v>
      </c>
      <c r="D16" s="29" t="n">
        <v>3.708</v>
      </c>
      <c r="E16" s="29" t="n">
        <v>3.478</v>
      </c>
      <c r="F16" s="29" t="n">
        <v>3.326</v>
      </c>
      <c r="G16" s="29" t="n">
        <v>3.217</v>
      </c>
      <c r="H16" s="29" t="n">
        <v>3.072</v>
      </c>
      <c r="I16" s="29" t="n">
        <v>2.978</v>
      </c>
      <c r="J16" s="29" t="n">
        <v>2.913</v>
      </c>
      <c r="K16" s="29" t="n">
        <v>2.845</v>
      </c>
      <c r="L16" s="29" t="n">
        <v>2.774</v>
      </c>
      <c r="M16" s="29" t="n">
        <v>2.7</v>
      </c>
    </row>
    <row r="17">
      <c r="A17" s="9" t="n">
        <v>12</v>
      </c>
      <c r="B17" s="29" t="n">
        <v>4.747</v>
      </c>
      <c r="C17" s="29" t="n">
        <v>3.885</v>
      </c>
      <c r="D17" s="29" t="n">
        <v>3.49</v>
      </c>
      <c r="E17" s="29" t="n">
        <v>3.259</v>
      </c>
      <c r="F17" s="29" t="n">
        <v>3.106</v>
      </c>
      <c r="G17" s="29" t="n">
        <v>2.996</v>
      </c>
      <c r="H17" s="29" t="n">
        <v>2.849</v>
      </c>
      <c r="I17" s="29" t="n">
        <v>2.753</v>
      </c>
      <c r="J17" s="29" t="n">
        <v>2.687</v>
      </c>
      <c r="K17" s="29" t="n">
        <v>2.617</v>
      </c>
      <c r="L17" s="29" t="n">
        <v>2.544</v>
      </c>
      <c r="M17" s="29" t="n">
        <v>2.466</v>
      </c>
    </row>
    <row r="18">
      <c r="A18" s="9" t="n">
        <v>15</v>
      </c>
      <c r="B18" s="29" t="n">
        <v>4.543</v>
      </c>
      <c r="C18" s="30" t="n">
        <v>3.682</v>
      </c>
      <c r="D18" s="29" t="n">
        <v>3.287</v>
      </c>
      <c r="E18" s="29" t="n">
        <v>3.056</v>
      </c>
      <c r="F18" s="29" t="n">
        <v>2.901</v>
      </c>
      <c r="G18" s="29" t="n">
        <v>2.79</v>
      </c>
      <c r="H18" s="29" t="n">
        <v>2.641</v>
      </c>
      <c r="I18" s="29" t="n">
        <v>2.544</v>
      </c>
      <c r="J18" s="29" t="n">
        <v>2.475</v>
      </c>
      <c r="K18" s="29" t="n">
        <v>2.403</v>
      </c>
      <c r="L18" s="29" t="n">
        <v>2.328</v>
      </c>
      <c r="M18" s="29" t="n">
        <v>2.247</v>
      </c>
    </row>
    <row r="19">
      <c r="A19" s="9" t="n">
        <v>20</v>
      </c>
      <c r="B19" s="29" t="n">
        <v>4.351</v>
      </c>
      <c r="C19" s="29" t="n">
        <v>3.493</v>
      </c>
      <c r="D19" s="29" t="n">
        <v>3.098</v>
      </c>
      <c r="E19" s="29" t="n">
        <v>2.866</v>
      </c>
      <c r="F19" s="29" t="n">
        <v>2.711</v>
      </c>
      <c r="G19" s="29" t="n">
        <v>2.599</v>
      </c>
      <c r="H19" s="29" t="n">
        <v>2.447</v>
      </c>
      <c r="I19" s="29" t="n">
        <v>2.348</v>
      </c>
      <c r="J19" s="29" t="n">
        <v>2.278</v>
      </c>
      <c r="K19" s="29" t="n">
        <v>2.203</v>
      </c>
      <c r="L19" s="29" t="n">
        <v>2.124</v>
      </c>
      <c r="M19" s="29" t="n">
        <v>2.039</v>
      </c>
    </row>
    <row r="20">
      <c r="A20" s="9" t="n">
        <v>25</v>
      </c>
      <c r="B20" s="29" t="n">
        <v>4.242</v>
      </c>
      <c r="C20" s="29" t="n">
        <v>3.385</v>
      </c>
      <c r="D20" s="29" t="n">
        <v>2.991</v>
      </c>
      <c r="E20" s="29" t="n">
        <v>2.759</v>
      </c>
      <c r="F20" s="29" t="n">
        <v>2.603</v>
      </c>
      <c r="G20" s="29" t="n">
        <v>2.49</v>
      </c>
      <c r="H20" s="29" t="n">
        <v>2.337</v>
      </c>
      <c r="I20" s="29" t="n">
        <v>2.236</v>
      </c>
      <c r="J20" s="29" t="n">
        <v>2.165</v>
      </c>
      <c r="K20" s="29" t="n">
        <v>2.089</v>
      </c>
      <c r="L20" s="29" t="n">
        <v>2.007</v>
      </c>
      <c r="M20" s="29" t="n">
        <v>1.919</v>
      </c>
    </row>
    <row r="21">
      <c r="A21" s="9" t="n">
        <v>30</v>
      </c>
      <c r="B21" s="29" t="n">
        <v>4.171</v>
      </c>
      <c r="C21" s="29" t="n">
        <v>3.316</v>
      </c>
      <c r="D21" s="29" t="n">
        <v>2.922</v>
      </c>
      <c r="E21" s="29" t="n">
        <v>2.69</v>
      </c>
      <c r="F21" s="29" t="n">
        <v>2.534</v>
      </c>
      <c r="G21" s="29" t="n">
        <v>2.421</v>
      </c>
      <c r="H21" s="29" t="n">
        <v>2.266</v>
      </c>
      <c r="I21" s="29" t="n">
        <v>2.165</v>
      </c>
      <c r="J21" s="29" t="n">
        <v>2.092</v>
      </c>
      <c r="K21" s="29" t="n">
        <v>2.015</v>
      </c>
      <c r="L21" s="29" t="n">
        <v>1.932</v>
      </c>
      <c r="M21" s="29" t="n">
        <v>1.841</v>
      </c>
    </row>
    <row r="22">
      <c r="A22" s="9" t="n">
        <v>40</v>
      </c>
      <c r="B22" s="29" t="n">
        <v>4.085</v>
      </c>
      <c r="C22" s="29" t="n">
        <v>3.232</v>
      </c>
      <c r="D22" s="29" t="n">
        <v>2.839</v>
      </c>
      <c r="E22" s="29" t="n">
        <v>2.606</v>
      </c>
      <c r="F22" s="29" t="n">
        <v>2.449</v>
      </c>
      <c r="G22" s="29" t="n">
        <v>2.336</v>
      </c>
      <c r="H22" s="29" t="n">
        <v>2.18</v>
      </c>
      <c r="I22" s="29" t="n">
        <v>2.077</v>
      </c>
      <c r="J22" s="29" t="n">
        <v>2.003</v>
      </c>
      <c r="K22" s="29" t="n">
        <v>1.924</v>
      </c>
      <c r="L22" s="29" t="n">
        <v>1.839</v>
      </c>
      <c r="M22" s="29" t="n">
        <v>1.744</v>
      </c>
    </row>
    <row r="23">
      <c r="A23" s="9" t="n">
        <v>60</v>
      </c>
      <c r="B23" s="29" t="n">
        <v>4.001</v>
      </c>
      <c r="C23" s="29" t="n">
        <v>3.15</v>
      </c>
      <c r="D23" s="29" t="n">
        <v>2.758</v>
      </c>
      <c r="E23" s="29" t="n">
        <v>2.525</v>
      </c>
      <c r="F23" s="29" t="n">
        <v>2.368</v>
      </c>
      <c r="G23" s="29" t="n">
        <v>2.254</v>
      </c>
      <c r="H23" s="29" t="n">
        <v>2.097</v>
      </c>
      <c r="I23" s="29" t="n">
        <v>1.993</v>
      </c>
      <c r="J23" s="29" t="n">
        <v>1.917</v>
      </c>
      <c r="K23" s="29" t="n">
        <v>1.836</v>
      </c>
      <c r="L23" s="29" t="n">
        <v>1.748</v>
      </c>
      <c r="M23" s="29" t="n">
        <v>1.649</v>
      </c>
    </row>
    <row r="24">
      <c r="A24" s="9" t="n">
        <v>120</v>
      </c>
      <c r="B24" s="29" t="n">
        <v>3.92</v>
      </c>
      <c r="C24" s="29" t="n">
        <v>3.072</v>
      </c>
      <c r="D24" s="29" t="n">
        <v>2.68</v>
      </c>
      <c r="E24" s="29" t="n">
        <v>2.447</v>
      </c>
      <c r="F24" s="29" t="n">
        <v>2.29</v>
      </c>
      <c r="G24" s="29" t="n">
        <v>2.175</v>
      </c>
      <c r="H24" s="29" t="n">
        <v>2.016</v>
      </c>
      <c r="I24" s="29" t="n">
        <v>1.91</v>
      </c>
      <c r="J24" s="29" t="n">
        <v>1.834</v>
      </c>
      <c r="K24" s="29" t="n">
        <v>1.75</v>
      </c>
      <c r="L24" s="29" t="n">
        <v>1.659</v>
      </c>
      <c r="M24" s="29" t="n">
        <v>1.554</v>
      </c>
    </row>
    <row r="25">
      <c r="A25" s="3" t="inlineStr">
        <is>
          <t>Sel kuning = nilai untuk contoh artikel (df1=2, df2=15) ≈ 3,682.</t>
        </is>
      </c>
    </row>
    <row r="28">
      <c r="A28" s="4" t="inlineStr">
        <is>
          <t>B. Nilai Kritis q — Rentang Studentized (α = 0,05)</t>
        </is>
      </c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>
      <c r="A29" s="3" t="inlineStr">
        <is>
          <t>Baris = df dalam (df2). Kolom = banyak grup k.</t>
        </is>
      </c>
    </row>
    <row r="30">
      <c r="A30" s="9" t="inlineStr">
        <is>
          <t>df2 \ k</t>
        </is>
      </c>
      <c r="B30" s="9" t="n">
        <v>2</v>
      </c>
      <c r="C30" s="9" t="n">
        <v>3</v>
      </c>
      <c r="D30" s="9" t="n">
        <v>4</v>
      </c>
      <c r="E30" s="9" t="n">
        <v>5</v>
      </c>
      <c r="F30" s="9" t="n">
        <v>6</v>
      </c>
      <c r="G30" s="9" t="n">
        <v>7</v>
      </c>
      <c r="H30" s="9" t="n">
        <v>8</v>
      </c>
      <c r="I30" s="9" t="n">
        <v>9</v>
      </c>
      <c r="J30" s="9" t="n">
        <v>10</v>
      </c>
      <c r="K30" s="9" t="n">
        <v>12</v>
      </c>
      <c r="L30" s="9" t="n">
        <v>15</v>
      </c>
      <c r="M30" s="9" t="n">
        <v>20</v>
      </c>
    </row>
    <row r="31">
      <c r="A31" s="9" t="n">
        <v>1</v>
      </c>
      <c r="B31" s="29" t="n">
        <v>17.969</v>
      </c>
      <c r="C31" s="29" t="n">
        <v>26.976</v>
      </c>
      <c r="D31" s="29" t="n">
        <v>32.819</v>
      </c>
      <c r="E31" s="29" t="n">
        <v>37.082</v>
      </c>
      <c r="F31" s="29" t="n">
        <v>40.408</v>
      </c>
      <c r="G31" s="29" t="n">
        <v>43.119</v>
      </c>
      <c r="H31" s="29" t="n">
        <v>45.397</v>
      </c>
      <c r="I31" s="29" t="n">
        <v>47.357</v>
      </c>
      <c r="J31" s="29" t="n">
        <v>49.071</v>
      </c>
      <c r="K31" s="29" t="n">
        <v>51.957</v>
      </c>
      <c r="L31" s="29" t="n">
        <v>55.361</v>
      </c>
      <c r="M31" s="29" t="n">
        <v>59.558</v>
      </c>
    </row>
    <row r="32">
      <c r="A32" s="9" t="n">
        <v>2</v>
      </c>
      <c r="B32" s="29" t="n">
        <v>6.085</v>
      </c>
      <c r="C32" s="29" t="n">
        <v>8.331</v>
      </c>
      <c r="D32" s="29" t="n">
        <v>9.798</v>
      </c>
      <c r="E32" s="29" t="n">
        <v>10.881</v>
      </c>
      <c r="F32" s="29" t="n">
        <v>11.734</v>
      </c>
      <c r="G32" s="29" t="n">
        <v>12.435</v>
      </c>
      <c r="H32" s="29" t="n">
        <v>13.027</v>
      </c>
      <c r="I32" s="29" t="n">
        <v>13.539</v>
      </c>
      <c r="J32" s="29" t="n">
        <v>13.988</v>
      </c>
      <c r="K32" s="29" t="n">
        <v>14.749</v>
      </c>
      <c r="L32" s="29" t="n">
        <v>15.65</v>
      </c>
      <c r="M32" s="29" t="n">
        <v>16.769</v>
      </c>
    </row>
    <row r="33">
      <c r="A33" s="9" t="n">
        <v>3</v>
      </c>
      <c r="B33" s="29" t="n">
        <v>4.501</v>
      </c>
      <c r="C33" s="29" t="n">
        <v>5.91</v>
      </c>
      <c r="D33" s="29" t="n">
        <v>6.825</v>
      </c>
      <c r="E33" s="29" t="n">
        <v>7.502</v>
      </c>
      <c r="F33" s="29" t="n">
        <v>8.037000000000001</v>
      </c>
      <c r="G33" s="29" t="n">
        <v>8.478</v>
      </c>
      <c r="H33" s="29" t="n">
        <v>8.852</v>
      </c>
      <c r="I33" s="29" t="n">
        <v>9.177</v>
      </c>
      <c r="J33" s="29" t="n">
        <v>9.462</v>
      </c>
      <c r="K33" s="29" t="n">
        <v>9.946</v>
      </c>
      <c r="L33" s="29" t="n">
        <v>10.522</v>
      </c>
      <c r="M33" s="29" t="n">
        <v>11.24</v>
      </c>
    </row>
    <row r="34">
      <c r="A34" s="9" t="n">
        <v>4</v>
      </c>
      <c r="B34" s="29" t="n">
        <v>3.926</v>
      </c>
      <c r="C34" s="29" t="n">
        <v>5.04</v>
      </c>
      <c r="D34" s="29" t="n">
        <v>5.757</v>
      </c>
      <c r="E34" s="29" t="n">
        <v>6.287</v>
      </c>
      <c r="F34" s="29" t="n">
        <v>6.706</v>
      </c>
      <c r="G34" s="29" t="n">
        <v>7.053</v>
      </c>
      <c r="H34" s="29" t="n">
        <v>7.347</v>
      </c>
      <c r="I34" s="29" t="n">
        <v>7.602</v>
      </c>
      <c r="J34" s="29" t="n">
        <v>7.826</v>
      </c>
      <c r="K34" s="29" t="n">
        <v>8.208</v>
      </c>
      <c r="L34" s="29" t="n">
        <v>8.664</v>
      </c>
      <c r="M34" s="29" t="n">
        <v>9.233000000000001</v>
      </c>
    </row>
    <row r="35">
      <c r="A35" s="9" t="n">
        <v>5</v>
      </c>
      <c r="B35" s="29" t="n">
        <v>3.635</v>
      </c>
      <c r="C35" s="29" t="n">
        <v>4.602</v>
      </c>
      <c r="D35" s="29" t="n">
        <v>5.218</v>
      </c>
      <c r="E35" s="29" t="n">
        <v>5.673</v>
      </c>
      <c r="F35" s="29" t="n">
        <v>6.033</v>
      </c>
      <c r="G35" s="29" t="n">
        <v>6.33</v>
      </c>
      <c r="H35" s="29" t="n">
        <v>6.582</v>
      </c>
      <c r="I35" s="29" t="n">
        <v>6.801</v>
      </c>
      <c r="J35" s="29" t="n">
        <v>6.995</v>
      </c>
      <c r="K35" s="29" t="n">
        <v>7.323</v>
      </c>
      <c r="L35" s="29" t="n">
        <v>7.716</v>
      </c>
      <c r="M35" s="29" t="n">
        <v>8.208</v>
      </c>
    </row>
    <row r="36">
      <c r="A36" s="9" t="n">
        <v>6</v>
      </c>
      <c r="B36" s="29" t="n">
        <v>3.46</v>
      </c>
      <c r="C36" s="29" t="n">
        <v>4.339</v>
      </c>
      <c r="D36" s="29" t="n">
        <v>4.896</v>
      </c>
      <c r="E36" s="29" t="n">
        <v>5.305</v>
      </c>
      <c r="F36" s="29" t="n">
        <v>5.628</v>
      </c>
      <c r="G36" s="29" t="n">
        <v>5.895</v>
      </c>
      <c r="H36" s="29" t="n">
        <v>6.122</v>
      </c>
      <c r="I36" s="29" t="n">
        <v>6.319</v>
      </c>
      <c r="J36" s="29" t="n">
        <v>6.493</v>
      </c>
      <c r="K36" s="29" t="n">
        <v>6.789</v>
      </c>
      <c r="L36" s="29" t="n">
        <v>7.143</v>
      </c>
      <c r="M36" s="29" t="n">
        <v>7.586</v>
      </c>
    </row>
    <row r="37">
      <c r="A37" s="9" t="n">
        <v>7</v>
      </c>
      <c r="B37" s="29" t="n">
        <v>3.344</v>
      </c>
      <c r="C37" s="29" t="n">
        <v>4.165</v>
      </c>
      <c r="D37" s="29" t="n">
        <v>4.681</v>
      </c>
      <c r="E37" s="29" t="n">
        <v>5.06</v>
      </c>
      <c r="F37" s="29" t="n">
        <v>5.359</v>
      </c>
      <c r="G37" s="29" t="n">
        <v>5.606</v>
      </c>
      <c r="H37" s="29" t="n">
        <v>5.815</v>
      </c>
      <c r="I37" s="29" t="n">
        <v>5.997</v>
      </c>
      <c r="J37" s="29" t="n">
        <v>6.158</v>
      </c>
      <c r="K37" s="29" t="n">
        <v>6.431</v>
      </c>
      <c r="L37" s="29" t="n">
        <v>6.759</v>
      </c>
      <c r="M37" s="29" t="n">
        <v>7.169</v>
      </c>
    </row>
    <row r="38">
      <c r="A38" s="9" t="n">
        <v>8</v>
      </c>
      <c r="B38" s="29" t="n">
        <v>3.261</v>
      </c>
      <c r="C38" s="29" t="n">
        <v>4.041</v>
      </c>
      <c r="D38" s="29" t="n">
        <v>4.529</v>
      </c>
      <c r="E38" s="29" t="n">
        <v>4.886</v>
      </c>
      <c r="F38" s="29" t="n">
        <v>5.167</v>
      </c>
      <c r="G38" s="29" t="n">
        <v>5.399</v>
      </c>
      <c r="H38" s="29" t="n">
        <v>5.596</v>
      </c>
      <c r="I38" s="29" t="n">
        <v>5.767</v>
      </c>
      <c r="J38" s="29" t="n">
        <v>5.918</v>
      </c>
      <c r="K38" s="29" t="n">
        <v>6.175</v>
      </c>
      <c r="L38" s="29" t="n">
        <v>6.483</v>
      </c>
      <c r="M38" s="29" t="n">
        <v>6.869</v>
      </c>
    </row>
    <row r="39">
      <c r="A39" s="9" t="n">
        <v>9</v>
      </c>
      <c r="B39" s="29" t="n">
        <v>3.199</v>
      </c>
      <c r="C39" s="29" t="n">
        <v>3.948</v>
      </c>
      <c r="D39" s="29" t="n">
        <v>4.415</v>
      </c>
      <c r="E39" s="29" t="n">
        <v>4.755</v>
      </c>
      <c r="F39" s="29" t="n">
        <v>5.024</v>
      </c>
      <c r="G39" s="29" t="n">
        <v>5.244</v>
      </c>
      <c r="H39" s="29" t="n">
        <v>5.432</v>
      </c>
      <c r="I39" s="29" t="n">
        <v>5.595</v>
      </c>
      <c r="J39" s="29" t="n">
        <v>5.738</v>
      </c>
      <c r="K39" s="29" t="n">
        <v>5.983</v>
      </c>
      <c r="L39" s="29" t="n">
        <v>6.276</v>
      </c>
      <c r="M39" s="29" t="n">
        <v>6.643</v>
      </c>
    </row>
    <row r="40">
      <c r="A40" s="9" t="n">
        <v>10</v>
      </c>
      <c r="B40" s="29" t="n">
        <v>3.151</v>
      </c>
      <c r="C40" s="29" t="n">
        <v>3.877</v>
      </c>
      <c r="D40" s="29" t="n">
        <v>4.327</v>
      </c>
      <c r="E40" s="29" t="n">
        <v>4.654</v>
      </c>
      <c r="F40" s="29" t="n">
        <v>4.912</v>
      </c>
      <c r="G40" s="29" t="n">
        <v>5.124</v>
      </c>
      <c r="H40" s="29" t="n">
        <v>5.304</v>
      </c>
      <c r="I40" s="29" t="n">
        <v>5.46</v>
      </c>
      <c r="J40" s="29" t="n">
        <v>5.598</v>
      </c>
      <c r="K40" s="29" t="n">
        <v>5.833</v>
      </c>
      <c r="L40" s="29" t="n">
        <v>6.114</v>
      </c>
      <c r="M40" s="29" t="n">
        <v>6.467</v>
      </c>
    </row>
    <row r="41">
      <c r="A41" s="9" t="n">
        <v>12</v>
      </c>
      <c r="B41" s="29" t="n">
        <v>3.081</v>
      </c>
      <c r="C41" s="29" t="n">
        <v>3.773</v>
      </c>
      <c r="D41" s="29" t="n">
        <v>4.199</v>
      </c>
      <c r="E41" s="29" t="n">
        <v>4.508</v>
      </c>
      <c r="F41" s="29" t="n">
        <v>4.75</v>
      </c>
      <c r="G41" s="29" t="n">
        <v>4.95</v>
      </c>
      <c r="H41" s="29" t="n">
        <v>5.119</v>
      </c>
      <c r="I41" s="29" t="n">
        <v>5.265</v>
      </c>
      <c r="J41" s="29" t="n">
        <v>5.395</v>
      </c>
      <c r="K41" s="29" t="n">
        <v>5.615</v>
      </c>
      <c r="L41" s="29" t="n">
        <v>5.878</v>
      </c>
      <c r="M41" s="29" t="n">
        <v>6.209</v>
      </c>
    </row>
    <row r="42">
      <c r="A42" s="9" t="n">
        <v>15</v>
      </c>
      <c r="B42" s="29" t="n">
        <v>3.014</v>
      </c>
      <c r="C42" s="30" t="n">
        <v>3.673</v>
      </c>
      <c r="D42" s="29" t="n">
        <v>4.076</v>
      </c>
      <c r="E42" s="29" t="n">
        <v>4.367</v>
      </c>
      <c r="F42" s="29" t="n">
        <v>4.595</v>
      </c>
      <c r="G42" s="29" t="n">
        <v>4.782</v>
      </c>
      <c r="H42" s="29" t="n">
        <v>4.94</v>
      </c>
      <c r="I42" s="29" t="n">
        <v>5.077</v>
      </c>
      <c r="J42" s="29" t="n">
        <v>5.198</v>
      </c>
      <c r="K42" s="29" t="n">
        <v>5.403</v>
      </c>
      <c r="L42" s="29" t="n">
        <v>5.649</v>
      </c>
      <c r="M42" s="29" t="n">
        <v>5.958</v>
      </c>
    </row>
    <row r="43">
      <c r="A43" s="9" t="n">
        <v>20</v>
      </c>
      <c r="B43" s="29" t="n">
        <v>2.95</v>
      </c>
      <c r="C43" s="29" t="n">
        <v>3.578</v>
      </c>
      <c r="D43" s="29" t="n">
        <v>3.958</v>
      </c>
      <c r="E43" s="29" t="n">
        <v>4.232</v>
      </c>
      <c r="F43" s="29" t="n">
        <v>4.445</v>
      </c>
      <c r="G43" s="29" t="n">
        <v>4.62</v>
      </c>
      <c r="H43" s="29" t="n">
        <v>4.768</v>
      </c>
      <c r="I43" s="29" t="n">
        <v>4.895</v>
      </c>
      <c r="J43" s="29" t="n">
        <v>5.008</v>
      </c>
      <c r="K43" s="29" t="n">
        <v>5.199</v>
      </c>
      <c r="L43" s="29" t="n">
        <v>5.427</v>
      </c>
      <c r="M43" s="29" t="n">
        <v>5.714</v>
      </c>
    </row>
    <row r="44">
      <c r="A44" s="9" t="n">
        <v>24</v>
      </c>
      <c r="B44" s="29" t="n">
        <v>2.919</v>
      </c>
      <c r="C44" s="29" t="n">
        <v>3.532</v>
      </c>
      <c r="D44" s="29" t="n">
        <v>3.901</v>
      </c>
      <c r="E44" s="29" t="n">
        <v>4.166</v>
      </c>
      <c r="F44" s="29" t="n">
        <v>4.373</v>
      </c>
      <c r="G44" s="29" t="n">
        <v>4.541</v>
      </c>
      <c r="H44" s="29" t="n">
        <v>4.684</v>
      </c>
      <c r="I44" s="29" t="n">
        <v>4.807</v>
      </c>
      <c r="J44" s="29" t="n">
        <v>4.915</v>
      </c>
      <c r="K44" s="29" t="n">
        <v>5.099</v>
      </c>
      <c r="L44" s="29" t="n">
        <v>5.319</v>
      </c>
      <c r="M44" s="29" t="n">
        <v>5.594</v>
      </c>
    </row>
    <row r="45">
      <c r="A45" s="9" t="n">
        <v>30</v>
      </c>
      <c r="B45" s="29" t="n">
        <v>2.888</v>
      </c>
      <c r="C45" s="29" t="n">
        <v>3.486</v>
      </c>
      <c r="D45" s="29" t="n">
        <v>3.845</v>
      </c>
      <c r="E45" s="29" t="n">
        <v>4.102</v>
      </c>
      <c r="F45" s="29" t="n">
        <v>4.301</v>
      </c>
      <c r="G45" s="29" t="n">
        <v>4.464</v>
      </c>
      <c r="H45" s="29" t="n">
        <v>4.601</v>
      </c>
      <c r="I45" s="29" t="n">
        <v>4.72</v>
      </c>
      <c r="J45" s="29" t="n">
        <v>4.824</v>
      </c>
      <c r="K45" s="29" t="n">
        <v>5.001</v>
      </c>
      <c r="L45" s="29" t="n">
        <v>5.211</v>
      </c>
      <c r="M45" s="29" t="n">
        <v>5.475</v>
      </c>
    </row>
    <row r="46">
      <c r="A46" s="9" t="n">
        <v>40</v>
      </c>
      <c r="B46" s="29" t="n">
        <v>2.858</v>
      </c>
      <c r="C46" s="29" t="n">
        <v>3.442</v>
      </c>
      <c r="D46" s="29" t="n">
        <v>3.791</v>
      </c>
      <c r="E46" s="29" t="n">
        <v>4.039</v>
      </c>
      <c r="F46" s="29" t="n">
        <v>4.232</v>
      </c>
      <c r="G46" s="29" t="n">
        <v>4.388</v>
      </c>
      <c r="H46" s="29" t="n">
        <v>4.521</v>
      </c>
      <c r="I46" s="29" t="n">
        <v>4.634</v>
      </c>
      <c r="J46" s="29" t="n">
        <v>4.735</v>
      </c>
      <c r="K46" s="29" t="n">
        <v>4.904</v>
      </c>
      <c r="L46" s="29" t="n">
        <v>5.106</v>
      </c>
      <c r="M46" s="29" t="n">
        <v>5.358</v>
      </c>
    </row>
    <row r="47">
      <c r="A47" s="9" t="n">
        <v>60</v>
      </c>
      <c r="B47" s="29" t="n">
        <v>2.829</v>
      </c>
      <c r="C47" s="29" t="n">
        <v>3.399</v>
      </c>
      <c r="D47" s="29" t="n">
        <v>3.737</v>
      </c>
      <c r="E47" s="29" t="n">
        <v>3.977</v>
      </c>
      <c r="F47" s="29" t="n">
        <v>4.163</v>
      </c>
      <c r="G47" s="29" t="n">
        <v>4.314</v>
      </c>
      <c r="H47" s="29" t="n">
        <v>4.441</v>
      </c>
      <c r="I47" s="29" t="n">
        <v>4.55</v>
      </c>
      <c r="J47" s="29" t="n">
        <v>4.646</v>
      </c>
      <c r="K47" s="29" t="n">
        <v>4.808</v>
      </c>
      <c r="L47" s="29" t="n">
        <v>5.001</v>
      </c>
      <c r="M47" s="29" t="n">
        <v>5.241</v>
      </c>
    </row>
    <row r="48">
      <c r="A48" s="9" t="n">
        <v>120</v>
      </c>
      <c r="B48" s="29" t="n">
        <v>2.8</v>
      </c>
      <c r="C48" s="29" t="n">
        <v>3.356</v>
      </c>
      <c r="D48" s="29" t="n">
        <v>3.685</v>
      </c>
      <c r="E48" s="29" t="n">
        <v>3.917</v>
      </c>
      <c r="F48" s="29" t="n">
        <v>4.096</v>
      </c>
      <c r="G48" s="29" t="n">
        <v>4.241</v>
      </c>
      <c r="H48" s="29" t="n">
        <v>4.363</v>
      </c>
      <c r="I48" s="29" t="n">
        <v>4.468</v>
      </c>
      <c r="J48" s="29" t="n">
        <v>4.56</v>
      </c>
      <c r="K48" s="29" t="n">
        <v>4.714</v>
      </c>
      <c r="L48" s="29" t="n">
        <v>4.898</v>
      </c>
      <c r="M48" s="29" t="n">
        <v>5.126</v>
      </c>
    </row>
    <row r="49">
      <c r="A49" s="3" t="inlineStr">
        <is>
          <t>Sel kuning = nilai untuk contoh artikel (k=3, df=15) ≈ 3,673.</t>
        </is>
      </c>
    </row>
  </sheetData>
  <mergeCells count="7">
    <mergeCell ref="A2:L2"/>
    <mergeCell ref="A29:L29"/>
    <mergeCell ref="A49:L49"/>
    <mergeCell ref="A28:L28"/>
    <mergeCell ref="A1:L1"/>
    <mergeCell ref="A5:L5"/>
    <mergeCell ref="A4:L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2026-07-18T15:28:43Z</dcterms:created>
  <dcterms:modified xmlns:dcterms="http://purl.org/dc/terms/" xmlns:xsi="http://www.w3.org/2001/XMLSchema-instance" xsi:type="dcterms:W3CDTF">2026-07-18T15:29:09Z</dcterms:modified>
</cp:coreProperties>
</file>